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25" yWindow="330" windowWidth="18450" windowHeight="6135" tabRatio="904" activeTab="6"/>
  </bookViews>
  <sheets>
    <sheet name="OP" sheetId="34" r:id="rId1"/>
    <sheet name="BU" sheetId="30" r:id="rId2"/>
    <sheet name="BS" sheetId="26" r:id="rId3"/>
    <sheet name="GT ind" sheetId="16" r:id="rId4"/>
    <sheet name="GT dir" sheetId="33" r:id="rId5"/>
    <sheet name="PK" sheetId="31" r:id="rId6"/>
    <sheet name="ZB" sheetId="23" r:id="rId7"/>
  </sheets>
  <externalReferences>
    <externalReference r:id="rId8"/>
    <externalReference r:id="rId9"/>
    <externalReference r:id="rId10"/>
  </externalReferences>
  <definedNames>
    <definedName name="_xlnm.Print_Area" localSheetId="3">'GT ind'!$A$1:$I$84</definedName>
  </definedNames>
  <calcPr calcId="125725"/>
</workbook>
</file>

<file path=xl/calcChain.xml><?xml version="1.0" encoding="utf-8"?>
<calcChain xmlns="http://schemas.openxmlformats.org/spreadsheetml/2006/main">
  <c r="J151" i="26"/>
  <c r="J150"/>
  <c r="J149"/>
  <c r="J148"/>
  <c r="J147"/>
  <c r="J146"/>
  <c r="J145"/>
  <c r="G145"/>
  <c r="J143"/>
  <c r="J142"/>
  <c r="J141"/>
  <c r="J139"/>
  <c r="J138"/>
  <c r="G138"/>
  <c r="J135"/>
  <c r="J133"/>
  <c r="J130"/>
  <c r="G130"/>
  <c r="J129"/>
  <c r="G129"/>
  <c r="J124"/>
  <c r="J120"/>
  <c r="G120"/>
  <c r="J117"/>
  <c r="G117"/>
  <c r="J113"/>
  <c r="J112"/>
  <c r="J111"/>
  <c r="G111"/>
  <c r="J106"/>
  <c r="G106"/>
  <c r="G90" s="1"/>
  <c r="J101"/>
  <c r="J100" s="1"/>
  <c r="J90" s="1"/>
  <c r="J155" s="1"/>
  <c r="J157" s="1"/>
  <c r="G100"/>
  <c r="J91"/>
  <c r="G91"/>
  <c r="G155" l="1"/>
  <c r="G157" s="1"/>
  <c r="J46" i="31" l="1"/>
  <c r="L46" s="1"/>
  <c r="J45"/>
  <c r="L45" s="1"/>
  <c r="J44"/>
  <c r="L44" s="1"/>
  <c r="J43"/>
  <c r="L43" s="1"/>
  <c r="J42"/>
  <c r="L42" s="1"/>
  <c r="J41"/>
  <c r="L41" s="1"/>
  <c r="J40"/>
  <c r="L40" s="1"/>
  <c r="L37"/>
  <c r="J37"/>
  <c r="L36"/>
  <c r="J36"/>
  <c r="I35"/>
  <c r="I38" s="1"/>
  <c r="I47" s="1"/>
  <c r="H35"/>
  <c r="H38" s="1"/>
  <c r="H47" s="1"/>
  <c r="G35"/>
  <c r="G38" s="1"/>
  <c r="G47" s="1"/>
  <c r="F35"/>
  <c r="F38" s="1"/>
  <c r="F47" s="1"/>
  <c r="E35"/>
  <c r="E38" s="1"/>
  <c r="J34"/>
  <c r="L34" s="1"/>
  <c r="J33"/>
  <c r="L33" s="1"/>
  <c r="J32"/>
  <c r="L32" s="1"/>
  <c r="J31"/>
  <c r="L31" s="1"/>
  <c r="J30"/>
  <c r="L30" s="1"/>
  <c r="J29"/>
  <c r="L29" s="1"/>
  <c r="J28"/>
  <c r="L28" s="1"/>
  <c r="E47" l="1"/>
  <c r="J47" s="1"/>
  <c r="L47" s="1"/>
  <c r="J38"/>
  <c r="L38" s="1"/>
  <c r="J35"/>
  <c r="L35" s="1"/>
  <c r="I85" i="26" l="1"/>
  <c r="I83"/>
  <c r="I82"/>
  <c r="I81"/>
  <c r="I80"/>
  <c r="G66"/>
  <c r="G20"/>
  <c r="H71"/>
  <c r="I71" s="1"/>
  <c r="H70"/>
  <c r="I70" s="1"/>
  <c r="H69"/>
  <c r="I69" s="1"/>
  <c r="H68"/>
  <c r="I68" s="1"/>
  <c r="H67"/>
  <c r="H65"/>
  <c r="G65"/>
  <c r="H64"/>
  <c r="I64" s="1"/>
  <c r="H63"/>
  <c r="I63" s="1"/>
  <c r="G62"/>
  <c r="G54" s="1"/>
  <c r="G84" s="1"/>
  <c r="H61"/>
  <c r="I61"/>
  <c r="H60"/>
  <c r="I60"/>
  <c r="H59"/>
  <c r="I59"/>
  <c r="H58"/>
  <c r="I58"/>
  <c r="H57"/>
  <c r="I57"/>
  <c r="H56"/>
  <c r="H55" s="1"/>
  <c r="I56"/>
  <c r="I55" s="1"/>
  <c r="G55"/>
  <c r="H32"/>
  <c r="I32" s="1"/>
  <c r="I31"/>
  <c r="I30"/>
  <c r="I29"/>
  <c r="G27"/>
  <c r="I26"/>
  <c r="I25"/>
  <c r="I24"/>
  <c r="I23"/>
  <c r="I22"/>
  <c r="I21" s="1"/>
  <c r="H21"/>
  <c r="G21"/>
  <c r="H174" i="30"/>
  <c r="H171"/>
  <c r="H168"/>
  <c r="H166"/>
  <c r="H165"/>
  <c r="H163"/>
  <c r="H162"/>
  <c r="H152"/>
  <c r="H144"/>
  <c r="H133"/>
  <c r="H126"/>
  <c r="H125"/>
  <c r="H120"/>
  <c r="H119"/>
  <c r="H115"/>
  <c r="H111"/>
  <c r="H102" s="1"/>
  <c r="H92" s="1"/>
  <c r="H90"/>
  <c r="H78"/>
  <c r="H67"/>
  <c r="H64"/>
  <c r="H63"/>
  <c r="H56"/>
  <c r="H49"/>
  <c r="H46"/>
  <c r="H36"/>
  <c r="H33" s="1"/>
  <c r="H27"/>
  <c r="H22" s="1"/>
  <c r="H23"/>
  <c r="H66" i="26" l="1"/>
  <c r="H62" s="1"/>
  <c r="H27"/>
  <c r="H20" s="1"/>
  <c r="G86"/>
  <c r="I65"/>
  <c r="I67"/>
  <c r="I66" s="1"/>
  <c r="I62" s="1"/>
  <c r="I54"/>
  <c r="H54"/>
  <c r="H84" s="1"/>
  <c r="I28"/>
  <c r="I27" s="1"/>
  <c r="I20" s="1"/>
  <c r="H156" i="30"/>
  <c r="H149" s="1"/>
  <c r="H86" i="26" l="1"/>
  <c r="I84"/>
  <c r="I86" s="1"/>
  <c r="G158" s="1"/>
  <c r="I78" i="30"/>
  <c r="I67"/>
  <c r="I90" s="1"/>
  <c r="I56"/>
  <c r="I49"/>
  <c r="I63" s="1"/>
  <c r="I33"/>
  <c r="I47" s="1"/>
  <c r="I65" s="1"/>
  <c r="I126" s="1"/>
  <c r="I134" s="1"/>
  <c r="I145" s="1"/>
  <c r="I22"/>
  <c r="I171" l="1"/>
  <c r="I174" s="1"/>
  <c r="I169"/>
  <c r="J52" i="26" l="1"/>
  <c r="J85"/>
  <c r="J80"/>
  <c r="J71"/>
  <c r="J69"/>
  <c r="J68"/>
  <c r="J65"/>
  <c r="J64"/>
  <c r="J61"/>
  <c r="J60"/>
  <c r="J59"/>
  <c r="J58"/>
  <c r="J57"/>
  <c r="J56"/>
  <c r="J32"/>
  <c r="J31"/>
  <c r="J30"/>
  <c r="J29"/>
  <c r="J28"/>
  <c r="J26"/>
  <c r="J25"/>
  <c r="J24"/>
  <c r="J23"/>
  <c r="J22"/>
  <c r="J66" l="1"/>
  <c r="J55"/>
  <c r="J27"/>
  <c r="J21"/>
  <c r="J20" l="1"/>
  <c r="J63"/>
  <c r="J62" s="1"/>
  <c r="J54" s="1"/>
  <c r="J84" l="1"/>
  <c r="J86" s="1"/>
  <c r="J158" s="1"/>
</calcChain>
</file>

<file path=xl/comments1.xml><?xml version="1.0" encoding="utf-8"?>
<comments xmlns="http://schemas.openxmlformats.org/spreadsheetml/2006/main">
  <authors>
    <author>safijaz</author>
  </authors>
  <commentList>
    <comment ref="A23" authorId="0">
      <text>
        <r>
          <rPr>
            <b/>
            <sz val="8"/>
            <color indexed="81"/>
            <rFont val="Tahoma"/>
            <family val="2"/>
            <charset val="238"/>
          </rPr>
          <t>safijaz:</t>
        </r>
        <r>
          <rPr>
            <sz val="8"/>
            <color indexed="81"/>
            <rFont val="Tahoma"/>
            <family val="2"/>
            <charset val="238"/>
          </rPr>
          <t xml:space="preserve">
dati podatke i o redovnim i o prioritetnim dionicama emitenta</t>
        </r>
      </text>
    </comment>
  </commentList>
</comments>
</file>

<file path=xl/sharedStrings.xml><?xml version="1.0" encoding="utf-8"?>
<sst xmlns="http://schemas.openxmlformats.org/spreadsheetml/2006/main" count="894" uniqueCount="707">
  <si>
    <t xml:space="preserve"> Naziv emitenta: "Pobjeda" d.d. Tešanj, Fabrika pumpi i prečistača</t>
  </si>
  <si>
    <t>Općinski sud u Zenici , MB: 43-02-0018-09</t>
  </si>
  <si>
    <t>01-613</t>
  </si>
  <si>
    <t>74260 Tešanj, Bukva bb</t>
  </si>
  <si>
    <t>tel.032/665-300, fax 032/650-771</t>
  </si>
  <si>
    <t xml:space="preserve">28.13   Proizvodnja ostalih pumpi i kompresora  </t>
  </si>
  <si>
    <t>Datum, ______________</t>
  </si>
  <si>
    <t>IZVJEŠTAJ O PROMJENAMA NA KAPITALU</t>
  </si>
  <si>
    <t>VRSTA PROMJENE NA KAPITALU</t>
  </si>
  <si>
    <t>DIO KAPITALA KOJI PRIPADA VLASNICIMA MATIČNOG PRIVREDNOG DRUŠTVA</t>
  </si>
  <si>
    <t>MANJINSKI INTERES</t>
  </si>
  <si>
    <t>UKUPNI KAPITAL (8+9)</t>
  </si>
  <si>
    <t>Dionički kapital i udjeli u društvu sa ograničenom odgovornošću</t>
  </si>
  <si>
    <t>Revalorizacione rezerve                      (MRS 16 MRS 21 i MRS 38)</t>
  </si>
  <si>
    <t>Nerealizovani dobici/gubici po osnovu finansijskih sredstava raspoloživih za prodaju</t>
  </si>
  <si>
    <t>Ostale rezerve (emisiona premija, zakonske i statutarne rezerve, zaštita gotovinskih tokova)</t>
  </si>
  <si>
    <t>Akumulirana neraspoređena dobit / nepokriveni gubitak</t>
  </si>
  <si>
    <t>UKUPNO (3+4±5±6±7)</t>
  </si>
  <si>
    <t>(MRS 16, MRS 21 i MRS 38)</t>
  </si>
  <si>
    <t>(3+4±5±6±7)</t>
  </si>
  <si>
    <t>2. Efekti promjena u računovodstvenim politikama</t>
  </si>
  <si>
    <t>3. Efekti ispravki grešaka</t>
  </si>
  <si>
    <t>5. Efekti revalorizacije materijalnih i nematerijalnih sredstava</t>
  </si>
  <si>
    <t>6. Nerealizovani dobici/gubici po osnovu finansijskih sredstava raspoloživih za prodaju</t>
  </si>
  <si>
    <t>7. Kursne razlike nastale prevođenjem finansijskih izvještaja u drugu valutu prezentacije</t>
  </si>
  <si>
    <t>8. Neto dobit/gubitak perioda iskazan u bilansu uspjeha</t>
  </si>
  <si>
    <t>9. Neto dobici/gubici perioda priznati direktno u kapitalu</t>
  </si>
  <si>
    <t>10. Objavljene dividende i drugi oblici raspodjele dobiti i pokriće gubitka</t>
  </si>
  <si>
    <t>11. Emisija dioničkog kapitala i drugi oblici povećanja ili smanjenje osnovnog kapitala</t>
  </si>
  <si>
    <t>13. Efekti promjena u računovodstvenim politikama</t>
  </si>
  <si>
    <t>14. Efekti ispravki grešaka</t>
  </si>
  <si>
    <t>16. Efekti revalorizacije materijalnih i nematerijalnih sredstava</t>
  </si>
  <si>
    <t>17. Nerealizovani dobici/gubici po osnovu finansijskih sredstava raspoloživih za prodaju</t>
  </si>
  <si>
    <t>18. Kursne razlike nastale prevođenjem finansijskih izvještaja u drugu valutu prezentacije</t>
  </si>
  <si>
    <t>19. Neto dobit/gubitak perioda iskazan u bilansu uspjeha</t>
  </si>
  <si>
    <t>20. Neto dobici/gubici perioda priznati direktno u kapitalu</t>
  </si>
  <si>
    <t>21. Objavljene dividende i drugi oblici raspodjele dobiti i pokriće gubitka</t>
  </si>
  <si>
    <t>22. Emisija dioničkog kapitala i drugi oblici povećanja ili smanjenje osnovnog kapitala</t>
  </si>
  <si>
    <t>(915±916±917±918±919±920-921+922)</t>
  </si>
  <si>
    <t>Tabela G</t>
  </si>
  <si>
    <t>Zabilješke i komentari uprave neophodni za bolje i jasnije razumjevanje podataka prezentiranih u Tabelama A, B, C, D, E i F obrazca OEI-PD</t>
  </si>
  <si>
    <r>
      <t>Poslovni prihodi</t>
    </r>
    <r>
      <rPr>
        <i/>
        <sz val="10"/>
        <rFont val="Times New Roman"/>
        <family val="1"/>
      </rPr>
      <t xml:space="preserve"> (202+206+210+211)</t>
    </r>
  </si>
  <si>
    <r>
      <t>Poslovni rashodi</t>
    </r>
    <r>
      <rPr>
        <i/>
        <sz val="10"/>
        <rFont val="Times New Roman"/>
        <family val="1"/>
      </rPr>
      <t xml:space="preserve"> (213+214+215+219+220+221+222-223+224)</t>
    </r>
  </si>
  <si>
    <r>
      <t>Dobit od poslovnih aktivnosti</t>
    </r>
    <r>
      <rPr>
        <i/>
        <sz val="10"/>
        <rFont val="Times New Roman"/>
        <family val="1"/>
      </rPr>
      <t xml:space="preserve"> (201-212)</t>
    </r>
  </si>
  <si>
    <r>
      <t>Gubitak od poslovnih aktivnosti</t>
    </r>
    <r>
      <rPr>
        <i/>
        <sz val="10"/>
        <rFont val="Times New Roman"/>
        <family val="1"/>
      </rPr>
      <t xml:space="preserve"> (212-201)</t>
    </r>
  </si>
  <si>
    <r>
      <t>Finansijski prihodi</t>
    </r>
    <r>
      <rPr>
        <i/>
        <sz val="10"/>
        <rFont val="Times New Roman"/>
        <family val="1"/>
      </rPr>
      <t xml:space="preserve"> (228 do 233)</t>
    </r>
  </si>
  <si>
    <r>
      <t>Finansijski rashodi</t>
    </r>
    <r>
      <rPr>
        <i/>
        <sz val="10"/>
        <rFont val="Times New Roman"/>
        <family val="1"/>
      </rPr>
      <t xml:space="preserve"> (235 do 239)</t>
    </r>
  </si>
  <si>
    <r>
      <t>Dobit od finansijskih aktivnosti</t>
    </r>
    <r>
      <rPr>
        <i/>
        <sz val="10"/>
        <rFont val="Times New Roman"/>
        <family val="1"/>
      </rPr>
      <t xml:space="preserve"> (227-234)</t>
    </r>
  </si>
  <si>
    <r>
      <t>Gubitak od finansijskih aktivnosti</t>
    </r>
    <r>
      <rPr>
        <i/>
        <sz val="10"/>
        <rFont val="Times New Roman"/>
        <family val="1"/>
      </rPr>
      <t xml:space="preserve"> (234-227)</t>
    </r>
  </si>
  <si>
    <r>
      <t>Dobit redovne aktivnosti</t>
    </r>
    <r>
      <rPr>
        <i/>
        <sz val="10"/>
        <rFont val="Times New Roman"/>
        <family val="1"/>
      </rPr>
      <t xml:space="preserve"> (225-226+240-241) &gt; 0</t>
    </r>
  </si>
  <si>
    <r>
      <t>Gubitak redovne aktivnosti</t>
    </r>
    <r>
      <rPr>
        <i/>
        <sz val="10"/>
        <rFont val="Times New Roman"/>
        <family val="1"/>
      </rPr>
      <t xml:space="preserve"> (225-226+240-241) &lt; 0</t>
    </r>
  </si>
  <si>
    <r>
      <t>Ostali prihodi i dobici</t>
    </r>
    <r>
      <rPr>
        <i/>
        <sz val="10"/>
        <rFont val="Times New Roman"/>
        <family val="1"/>
      </rPr>
      <t>, osim iz osnova stalnih sredstava namijenjenih prodaji i obustavljenog poslovanja (245 do 253)</t>
    </r>
  </si>
  <si>
    <r>
      <t>Ostali rashodi u gubici</t>
    </r>
    <r>
      <rPr>
        <i/>
        <sz val="10"/>
        <rFont val="Times New Roman"/>
        <family val="1"/>
      </rPr>
      <t>, osim iz osnova stalnih sredstava namijenjenih prodaji i obustavljenog poslovanja (255 do 263)</t>
    </r>
  </si>
  <si>
    <r>
      <t>Dobit po osnovu ostalih prihoda i rashoda</t>
    </r>
    <r>
      <rPr>
        <i/>
        <sz val="10"/>
        <rFont val="Times New Roman"/>
        <family val="1"/>
      </rPr>
      <t xml:space="preserve"> (244-254)</t>
    </r>
  </si>
  <si>
    <r>
      <t>Gubitak po osnovu ostalih prihoda i rashoda</t>
    </r>
    <r>
      <rPr>
        <i/>
        <sz val="10"/>
        <rFont val="Times New Roman"/>
        <family val="1"/>
      </rPr>
      <t xml:space="preserve"> (254-244)</t>
    </r>
  </si>
  <si>
    <r>
      <t>Prihodi iz osnova usklađivanja vrijednosti</t>
    </r>
    <r>
      <rPr>
        <i/>
        <sz val="10"/>
        <rFont val="Times New Roman"/>
        <family val="1"/>
      </rPr>
      <t xml:space="preserve"> (267 do 275)</t>
    </r>
  </si>
  <si>
    <r>
      <t>Rashodi iz osnova usklađivanja vrijednosti</t>
    </r>
    <r>
      <rPr>
        <i/>
        <sz val="10"/>
        <rFont val="Times New Roman"/>
        <family val="1"/>
      </rPr>
      <t xml:space="preserve"> (277 do 284)</t>
    </r>
  </si>
  <si>
    <r>
      <t xml:space="preserve">Povećanje vrijednosti specifičnih stalnih sredstava </t>
    </r>
    <r>
      <rPr>
        <i/>
        <sz val="10"/>
        <rFont val="Times New Roman"/>
        <family val="1"/>
      </rPr>
      <t>(286 do 288)</t>
    </r>
  </si>
  <si>
    <r>
      <t xml:space="preserve">Smanjenje vrijednosti specifičnih stalnih sredstava </t>
    </r>
    <r>
      <rPr>
        <i/>
        <sz val="10"/>
        <rFont val="Times New Roman"/>
        <family val="1"/>
      </rPr>
      <t>(290 do 292)</t>
    </r>
  </si>
  <si>
    <r>
      <t xml:space="preserve">Dobit od usklađivanja vrijednosti </t>
    </r>
    <r>
      <rPr>
        <i/>
        <sz val="10"/>
        <rFont val="Times New Roman"/>
        <family val="1"/>
      </rPr>
      <t>(266-276+285-289) &gt; 0</t>
    </r>
  </si>
  <si>
    <r>
      <t xml:space="preserve">Gubitak od usklađivanja vrijednosti </t>
    </r>
    <r>
      <rPr>
        <i/>
        <sz val="10"/>
        <rFont val="Times New Roman"/>
        <family val="1"/>
      </rPr>
      <t>(266-276+285-289) &lt; 0</t>
    </r>
  </si>
  <si>
    <r>
      <t xml:space="preserve">Neto dobit neprekinutog poslovanja </t>
    </r>
    <r>
      <rPr>
        <i/>
        <sz val="10"/>
        <rFont val="Times New Roman"/>
        <family val="1"/>
      </rPr>
      <t>(297-298-299-300+301) &gt; 0</t>
    </r>
  </si>
  <si>
    <r>
      <t xml:space="preserve">Neto gubitak neprekinutog poslovanja </t>
    </r>
    <r>
      <rPr>
        <i/>
        <sz val="10"/>
        <rFont val="Times New Roman"/>
        <family val="1"/>
      </rPr>
      <t>(297-298-299-300+301) &lt; 0</t>
    </r>
  </si>
  <si>
    <r>
      <t xml:space="preserve">Dobit od prekinutog poslovanja </t>
    </r>
    <r>
      <rPr>
        <i/>
        <sz val="10"/>
        <rFont val="Times New Roman"/>
        <family val="1"/>
      </rPr>
      <t>(304-305)</t>
    </r>
  </si>
  <si>
    <r>
      <t xml:space="preserve">Gubitak od prekinutog poslovanja </t>
    </r>
    <r>
      <rPr>
        <i/>
        <sz val="10"/>
        <rFont val="Times New Roman"/>
        <family val="1"/>
      </rPr>
      <t>(305-304)</t>
    </r>
  </si>
  <si>
    <r>
      <t xml:space="preserve">Neto dobit od prekinutog poslovanja </t>
    </r>
    <r>
      <rPr>
        <i/>
        <sz val="10"/>
        <rFont val="Times New Roman"/>
        <family val="1"/>
      </rPr>
      <t>(306-307-308) &gt; 0</t>
    </r>
  </si>
  <si>
    <r>
      <t xml:space="preserve">Neto gubitak od prekinutog poslovanja </t>
    </r>
    <r>
      <rPr>
        <i/>
        <sz val="10"/>
        <rFont val="Times New Roman"/>
        <family val="1"/>
      </rPr>
      <t>(306-307-308) &lt; 0</t>
    </r>
  </si>
  <si>
    <r>
      <t>Neto dobit perioda</t>
    </r>
    <r>
      <rPr>
        <i/>
        <sz val="10"/>
        <rFont val="Times New Roman"/>
        <family val="1"/>
      </rPr>
      <t xml:space="preserve"> (302-303+309-310) &gt; 0</t>
    </r>
  </si>
  <si>
    <r>
      <t>Neto gubitak perioda</t>
    </r>
    <r>
      <rPr>
        <i/>
        <sz val="10"/>
        <rFont val="Times New Roman"/>
        <family val="1"/>
      </rPr>
      <t xml:space="preserve"> (302-303+309-310) &lt; 0</t>
    </r>
  </si>
  <si>
    <r>
      <t>Ostala sveobuhvatna dobit prije poreza</t>
    </r>
    <r>
      <rPr>
        <i/>
        <sz val="10"/>
        <rFont val="Times New Roman"/>
        <family val="1"/>
      </rPr>
      <t xml:space="preserve"> (314-321)</t>
    </r>
  </si>
  <si>
    <r>
      <t>Ostali sveobuhvatni gubitak prije poreza</t>
    </r>
    <r>
      <rPr>
        <i/>
        <sz val="10"/>
        <rFont val="Times New Roman"/>
        <family val="1"/>
      </rPr>
      <t xml:space="preserve"> (321-314)</t>
    </r>
  </si>
  <si>
    <r>
      <t xml:space="preserve">Neto ostala sveobuhvatna dobit </t>
    </r>
    <r>
      <rPr>
        <i/>
        <sz val="10"/>
        <rFont val="Times New Roman"/>
        <family val="1"/>
      </rPr>
      <t>(327-328-329) &gt; 0</t>
    </r>
  </si>
  <si>
    <r>
      <t xml:space="preserve">Neto ostali sveobuhvatni gubitak </t>
    </r>
    <r>
      <rPr>
        <i/>
        <sz val="10"/>
        <rFont val="Times New Roman"/>
        <family val="1"/>
      </rPr>
      <t>(327-328-329) &lt; 0</t>
    </r>
  </si>
  <si>
    <r>
      <t xml:space="preserve">Ukupna neto sveobuhvatna dobit perioda </t>
    </r>
    <r>
      <rPr>
        <i/>
        <sz val="10"/>
        <rFont val="Times New Roman"/>
        <family val="1"/>
      </rPr>
      <t>(311-312+330-331) &gt; 0</t>
    </r>
  </si>
  <si>
    <r>
      <t xml:space="preserve">Ukupni neto sveobuhvatni gubitak perioda </t>
    </r>
    <r>
      <rPr>
        <i/>
        <sz val="10"/>
        <rFont val="Times New Roman"/>
        <family val="1"/>
      </rPr>
      <t>(311-312+330-331) &lt; 0</t>
    </r>
  </si>
  <si>
    <r>
      <t>A) STALNA SREDSTVA I DUGOROČNI PLASMANI</t>
    </r>
    <r>
      <rPr>
        <i/>
        <sz val="10"/>
        <rFont val="Times New Roman"/>
        <family val="1"/>
      </rPr>
      <t xml:space="preserve"> (002+008+014+015+020+021+030+033)</t>
    </r>
  </si>
  <si>
    <r>
      <t xml:space="preserve">I. Nematerijalna sredstva </t>
    </r>
    <r>
      <rPr>
        <i/>
        <sz val="10"/>
        <rFont val="Times New Roman"/>
        <family val="1"/>
      </rPr>
      <t>(003 do 007)</t>
    </r>
  </si>
  <si>
    <r>
      <t xml:space="preserve">II. Nekretnine, postrojenja i oprema </t>
    </r>
    <r>
      <rPr>
        <i/>
        <sz val="10"/>
        <rFont val="Times New Roman"/>
        <family val="1"/>
      </rPr>
      <t>(009 do 013)</t>
    </r>
  </si>
  <si>
    <r>
      <t xml:space="preserve">IV. Biološka sredstva </t>
    </r>
    <r>
      <rPr>
        <i/>
        <sz val="10"/>
        <rFont val="Times New Roman"/>
        <family val="1"/>
      </rPr>
      <t>(016 do 019)</t>
    </r>
  </si>
  <si>
    <r>
      <t>VI.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Dugoročni finansijski plasmani </t>
    </r>
    <r>
      <rPr>
        <i/>
        <sz val="10"/>
        <rFont val="Times New Roman"/>
        <family val="1"/>
      </rPr>
      <t>(022 do 029)</t>
    </r>
  </si>
  <si>
    <r>
      <t>VII.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Druga dugoročna potraživanja </t>
    </r>
    <r>
      <rPr>
        <i/>
        <sz val="10"/>
        <rFont val="Times New Roman"/>
        <family val="1"/>
      </rPr>
      <t>(031+032)</t>
    </r>
  </si>
  <si>
    <r>
      <t>VIII.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Dugoročna razgraničenja</t>
    </r>
  </si>
  <si>
    <r>
      <t>C) TEKUĆA SREDSTVA</t>
    </r>
    <r>
      <rPr>
        <i/>
        <sz val="10"/>
        <rFont val="Times New Roman"/>
        <family val="1"/>
      </rPr>
      <t xml:space="preserve"> (036+043)</t>
    </r>
  </si>
  <si>
    <r>
      <t xml:space="preserve">I. Zalihe i sredstva namijenjena prodaji </t>
    </r>
    <r>
      <rPr>
        <i/>
        <sz val="10"/>
        <rFont val="Times New Roman"/>
        <family val="1"/>
      </rPr>
      <t>(037 do 042)</t>
    </r>
  </si>
  <si>
    <r>
      <t xml:space="preserve">II. Gotovina, kratkoročna potraživanja i kratkoročni plasmani </t>
    </r>
    <r>
      <rPr>
        <i/>
        <sz val="10"/>
        <rFont val="Times New Roman"/>
        <family val="1"/>
      </rPr>
      <t>(044+047+053+061+062)</t>
    </r>
  </si>
  <si>
    <r>
      <t>POSLOVNA AKTIVA</t>
    </r>
    <r>
      <rPr>
        <i/>
        <sz val="10"/>
        <rFont val="Times New Roman"/>
        <family val="1"/>
      </rPr>
      <t xml:space="preserve"> (001+034+035+063+064)</t>
    </r>
  </si>
  <si>
    <r>
      <t xml:space="preserve">A) KAPITAL </t>
    </r>
    <r>
      <rPr>
        <i/>
        <sz val="10"/>
        <rFont val="Times New Roman"/>
        <family val="1"/>
      </rPr>
      <t>(102-109+110+111+114+115-116+117-122-127)</t>
    </r>
  </si>
  <si>
    <r>
      <t xml:space="preserve">I. Osnovni kapital </t>
    </r>
    <r>
      <rPr>
        <i/>
        <sz val="10"/>
        <rFont val="Times New Roman"/>
        <family val="1"/>
      </rPr>
      <t>(103 do 108)</t>
    </r>
  </si>
  <si>
    <r>
      <t xml:space="preserve">IV. Rezerve </t>
    </r>
    <r>
      <rPr>
        <i/>
        <sz val="10"/>
        <rFont val="Times New Roman"/>
        <family val="1"/>
      </rPr>
      <t>(112+113)</t>
    </r>
  </si>
  <si>
    <r>
      <t xml:space="preserve">VIII. Neraspoređena dobit </t>
    </r>
    <r>
      <rPr>
        <i/>
        <sz val="10"/>
        <rFont val="Times New Roman"/>
        <family val="1"/>
      </rPr>
      <t>(118 do 121)</t>
    </r>
  </si>
  <si>
    <r>
      <t xml:space="preserve">IX. Gubitak do visine kapitala </t>
    </r>
    <r>
      <rPr>
        <i/>
        <sz val="10"/>
        <rFont val="Times New Roman"/>
        <family val="1"/>
      </rPr>
      <t>(123 do 126)</t>
    </r>
  </si>
  <si>
    <r>
      <t xml:space="preserve">B) DUGOROČNA REZERVISANJA </t>
    </r>
    <r>
      <rPr>
        <i/>
        <sz val="10"/>
        <rFont val="Times New Roman"/>
        <family val="1"/>
      </rPr>
      <t>(129+130)</t>
    </r>
  </si>
  <si>
    <r>
      <t xml:space="preserve">C) DUGOROČNE OBAVEZE </t>
    </r>
    <r>
      <rPr>
        <i/>
        <sz val="10"/>
        <rFont val="Times New Roman"/>
        <family val="1"/>
      </rPr>
      <t>(132 do 138)</t>
    </r>
  </si>
  <si>
    <r>
      <t xml:space="preserve">E) KRATKOROČNE OBAVEZE </t>
    </r>
    <r>
      <rPr>
        <i/>
        <sz val="10"/>
        <rFont val="Times New Roman"/>
        <family val="1"/>
      </rPr>
      <t>(141+149+155+156+160+161+162+163)</t>
    </r>
  </si>
  <si>
    <r>
      <t xml:space="preserve">I. Kratkoročne finansijske obaveze </t>
    </r>
    <r>
      <rPr>
        <i/>
        <sz val="10"/>
        <rFont val="Times New Roman"/>
        <family val="1"/>
      </rPr>
      <t>(142 do 148)</t>
    </r>
  </si>
  <si>
    <r>
      <t xml:space="preserve">II. Obaveze iz poslovanja </t>
    </r>
    <r>
      <rPr>
        <i/>
        <sz val="10"/>
        <rFont val="Times New Roman"/>
        <family val="1"/>
      </rPr>
      <t>(150 do 154)</t>
    </r>
  </si>
  <si>
    <r>
      <t xml:space="preserve">IV. Obaveze po osnovu plaća, naknada i ostalih primanja zaposlenih </t>
    </r>
    <r>
      <rPr>
        <i/>
        <sz val="10"/>
        <rFont val="Times New Roman"/>
        <family val="1"/>
      </rPr>
      <t>(157 do 159)</t>
    </r>
  </si>
  <si>
    <r>
      <t xml:space="preserve">POSLOVNA PASIVA </t>
    </r>
    <r>
      <rPr>
        <i/>
        <sz val="10"/>
        <rFont val="Times New Roman"/>
        <family val="1"/>
      </rPr>
      <t>(101+128+131+139+140+164+165)</t>
    </r>
  </si>
  <si>
    <r>
      <t xml:space="preserve">Ukupno </t>
    </r>
    <r>
      <rPr>
        <i/>
        <sz val="10"/>
        <rFont val="Times New Roman"/>
        <family val="1"/>
      </rPr>
      <t>(2 do 8)</t>
    </r>
  </si>
  <si>
    <r>
      <t xml:space="preserve">Ukupno </t>
    </r>
    <r>
      <rPr>
        <i/>
        <sz val="10"/>
        <rFont val="Times New Roman"/>
        <family val="1"/>
      </rPr>
      <t>(10 do 16)</t>
    </r>
  </si>
  <si>
    <r>
      <t xml:space="preserve">Neto gotovinski tok iz poslovnih aktivnosti </t>
    </r>
    <r>
      <rPr>
        <i/>
        <sz val="10"/>
        <rFont val="Times New Roman"/>
        <family val="1"/>
      </rPr>
      <t>(1+9+17)</t>
    </r>
  </si>
  <si>
    <r>
      <t xml:space="preserve">Prilivi gotovine iz ulagačkih aktivnosti </t>
    </r>
    <r>
      <rPr>
        <i/>
        <sz val="10"/>
        <rFont val="Times New Roman"/>
        <family val="1"/>
      </rPr>
      <t>(20 do 25)</t>
    </r>
  </si>
  <si>
    <r>
      <t xml:space="preserve">Odlivi gotovine iz ulagačkih aktivnosti </t>
    </r>
    <r>
      <rPr>
        <i/>
        <sz val="10"/>
        <rFont val="Times New Roman"/>
        <family val="1"/>
      </rPr>
      <t>(27 do 30)</t>
    </r>
  </si>
  <si>
    <r>
      <t xml:space="preserve">Neto priliv gotovine iz ulagačkih aktivnosti </t>
    </r>
    <r>
      <rPr>
        <i/>
        <sz val="10"/>
        <rFont val="Times New Roman"/>
        <family val="1"/>
      </rPr>
      <t>(19-26)</t>
    </r>
  </si>
  <si>
    <r>
      <t xml:space="preserve">Neto odliv gotovine iz ulagačkih aktivnosti </t>
    </r>
    <r>
      <rPr>
        <i/>
        <sz val="10"/>
        <rFont val="Times New Roman"/>
        <family val="1"/>
      </rPr>
      <t>(26-19)</t>
    </r>
  </si>
  <si>
    <r>
      <t xml:space="preserve">Prilivi gotovine iz finansijskih aktivnosti </t>
    </r>
    <r>
      <rPr>
        <i/>
        <sz val="10"/>
        <rFont val="Times New Roman"/>
        <family val="1"/>
      </rPr>
      <t>(34 do 37)</t>
    </r>
  </si>
  <si>
    <r>
      <t xml:space="preserve">Odlivi gotovine iz finansijskih aktivnosti </t>
    </r>
    <r>
      <rPr>
        <i/>
        <sz val="10"/>
        <rFont val="Times New Roman"/>
        <family val="1"/>
      </rPr>
      <t>(39 do 44)</t>
    </r>
  </si>
  <si>
    <r>
      <t xml:space="preserve">Neto priliv gotovine iz finansijskih aktivnosti </t>
    </r>
    <r>
      <rPr>
        <i/>
        <sz val="10"/>
        <rFont val="Times New Roman"/>
        <family val="1"/>
      </rPr>
      <t>(33-38)</t>
    </r>
  </si>
  <si>
    <r>
      <t xml:space="preserve">Neto odliv gotovine iz finansijskih aktivnosti </t>
    </r>
    <r>
      <rPr>
        <i/>
        <sz val="10"/>
        <rFont val="Times New Roman"/>
        <family val="1"/>
      </rPr>
      <t>(38-33)</t>
    </r>
  </si>
  <si>
    <r>
      <t xml:space="preserve">Prilivi gotovine iz poslovnih aktivnosti </t>
    </r>
    <r>
      <rPr>
        <i/>
        <sz val="10"/>
        <rFont val="Times New Roman"/>
        <family val="1"/>
      </rPr>
      <t>(302 do 304)</t>
    </r>
  </si>
  <si>
    <r>
      <t xml:space="preserve">Odlivi gotovine iz poslovnih aktivnosti </t>
    </r>
    <r>
      <rPr>
        <i/>
        <sz val="10"/>
        <rFont val="Times New Roman"/>
        <family val="1"/>
      </rPr>
      <t>(306 do 310)</t>
    </r>
  </si>
  <si>
    <r>
      <t xml:space="preserve">Neto priliv gotovine iz poslovnih aktivnosti </t>
    </r>
    <r>
      <rPr>
        <i/>
        <sz val="10"/>
        <rFont val="Times New Roman"/>
        <family val="1"/>
      </rPr>
      <t>(301-305)</t>
    </r>
  </si>
  <si>
    <r>
      <t xml:space="preserve">Neto odliv gotovine iz poslovnih aktivnosti </t>
    </r>
    <r>
      <rPr>
        <i/>
        <sz val="10"/>
        <rFont val="Times New Roman"/>
        <family val="1"/>
      </rPr>
      <t>(305-301)</t>
    </r>
  </si>
  <si>
    <r>
      <t xml:space="preserve">Prilivi gotovine iz ulagačkih aktivnosti </t>
    </r>
    <r>
      <rPr>
        <i/>
        <sz val="10"/>
        <rFont val="Times New Roman"/>
        <family val="1"/>
      </rPr>
      <t>(314 do 319)</t>
    </r>
  </si>
  <si>
    <r>
      <t xml:space="preserve">Odlivi gotovine iz ulagačkih aktivnosti </t>
    </r>
    <r>
      <rPr>
        <i/>
        <sz val="10"/>
        <rFont val="Times New Roman"/>
        <family val="1"/>
      </rPr>
      <t>(321 do 324)</t>
    </r>
  </si>
  <si>
    <r>
      <t xml:space="preserve">Neto priliv gotovine iz ulagačkih aktivnosti </t>
    </r>
    <r>
      <rPr>
        <i/>
        <sz val="10"/>
        <rFont val="Times New Roman"/>
        <family val="1"/>
      </rPr>
      <t>(313-320)</t>
    </r>
  </si>
  <si>
    <r>
      <t xml:space="preserve">Neto odliv gotovine iz ulagačkih aktivnosti </t>
    </r>
    <r>
      <rPr>
        <i/>
        <sz val="10"/>
        <rFont val="Times New Roman"/>
        <family val="1"/>
      </rPr>
      <t>(320-313)</t>
    </r>
  </si>
  <si>
    <r>
      <t xml:space="preserve">Prilivi gotovine iz finansijskih aktivnosti </t>
    </r>
    <r>
      <rPr>
        <i/>
        <sz val="10"/>
        <rFont val="Times New Roman"/>
        <family val="1"/>
      </rPr>
      <t>(328 do 331)</t>
    </r>
  </si>
  <si>
    <r>
      <t xml:space="preserve">Odlivi gotovine iz finansijskih aktivnosti </t>
    </r>
    <r>
      <rPr>
        <i/>
        <sz val="10"/>
        <rFont val="Times New Roman"/>
        <family val="1"/>
      </rPr>
      <t>(333 do 338)</t>
    </r>
  </si>
  <si>
    <r>
      <t xml:space="preserve">Neto priliv gotovine iz finansijskih aktivnosti </t>
    </r>
    <r>
      <rPr>
        <i/>
        <sz val="10"/>
        <rFont val="Times New Roman"/>
        <family val="1"/>
      </rPr>
      <t>(327-332)</t>
    </r>
  </si>
  <si>
    <r>
      <t xml:space="preserve">Neto odliv gotovine iz finansijskih aktivnosti </t>
    </r>
    <r>
      <rPr>
        <i/>
        <sz val="10"/>
        <rFont val="Times New Roman"/>
        <family val="1"/>
      </rPr>
      <t>(332-327)</t>
    </r>
  </si>
  <si>
    <t>Grupa konta,  konto</t>
  </si>
  <si>
    <t xml:space="preserve">Grupa konta, konto </t>
  </si>
  <si>
    <t>R..Br.</t>
  </si>
  <si>
    <t>Puna adresa (poštanski broj, mjesto, ulica i broj)</t>
  </si>
  <si>
    <t>E-mail adresa</t>
  </si>
  <si>
    <t>Internet stranica</t>
  </si>
  <si>
    <t>Broj telefona i telefaksa</t>
  </si>
  <si>
    <t>Obrazac OEI-PD</t>
  </si>
  <si>
    <t>Tabela A</t>
  </si>
  <si>
    <t>1. PODACI O IDENTITETU EMITENTA</t>
  </si>
  <si>
    <t>Djelatnost emitenta</t>
  </si>
  <si>
    <t>Firma i sjedište vanjskog revizora emitenta</t>
  </si>
  <si>
    <t>2. INFORMACIJE O NADZORNOM ODBORU I UPRAVI EMITENTA</t>
  </si>
  <si>
    <t xml:space="preserve">Ime i prezime članova odbora za reviziju </t>
  </si>
  <si>
    <t>Punu i skraćenu firmu emitenta</t>
  </si>
  <si>
    <t>Registarski broj emitenta u registru kod Komisije:</t>
  </si>
  <si>
    <t>Broj uposlenih u emitentu</t>
  </si>
  <si>
    <t>Ime i prezime predsjednika i članova nadzornog odbora emitenta</t>
  </si>
  <si>
    <t xml:space="preserve">Imena i prezimena, funkcije članova uprave emitenat </t>
  </si>
  <si>
    <t xml:space="preserve">Broj dionica emitenta koji posjeduje svaki od članova nadzornog odbora i uprave i učešće ukupnog nominalnog iznosa ovih dionica u osnovnom kapitalu emitenta na početku i na kraju razdoblja za koje se izvještaj podnosi </t>
  </si>
  <si>
    <t>Ukupan broj dioničara na zadnji datum izvještajnog perioda</t>
  </si>
  <si>
    <t>Broj emitovanih dionica i nominalna cijena po dionici na zadnji datum izvještajnog perioda</t>
  </si>
  <si>
    <t xml:space="preserve">Ime i prezime svake fizičke osobe i firmu svake pravne osobe koja je vlasnik više od 5% dionica emitenta s pravom glasa na kraju izvještajnog perioda  </t>
  </si>
  <si>
    <t>Broj poslovnih jedinica i predstavništava emitenta</t>
  </si>
  <si>
    <t>6.BITNI DOGAĐAJI U IZVJEŠTAJNOM PERIODU</t>
  </si>
  <si>
    <t xml:space="preserve">Datum i mjesto održavanja </t>
  </si>
  <si>
    <t>Dnevni red  skupštine</t>
  </si>
  <si>
    <t>Značajne odluke donesene na  skupštini</t>
  </si>
  <si>
    <t>Podaci o emisiji vrijednosnih papira i  načinu upotrebe kapitala pribavljenog putem emisije vrijednosnih papira emitenta u izvještajnom periodu;</t>
  </si>
  <si>
    <t xml:space="preserve">Podaci o transakcijama imovinom u obimu većem od 10% vrijednosti ukupne imovine emitenata na dan transakcije navodeći činjenice koje su na to uticale  </t>
  </si>
  <si>
    <t>Naznaku da li su finansijski izvještaji za period za koji se podnose revidirani od strane  vanjskog revizora</t>
  </si>
  <si>
    <t xml:space="preserve">Opis </t>
  </si>
  <si>
    <t xml:space="preserve">Sadržaj </t>
  </si>
  <si>
    <t>3. PODACI O DIONICAMA I DIONIČARIMA EMITENTA</t>
  </si>
  <si>
    <t>Tabela B</t>
  </si>
  <si>
    <t>OPĆI PODACI</t>
  </si>
  <si>
    <t>Tabela C</t>
  </si>
  <si>
    <t>AKTIVA</t>
  </si>
  <si>
    <t>PASIVA</t>
  </si>
  <si>
    <t>Tabela D</t>
  </si>
  <si>
    <t>Tabela E</t>
  </si>
  <si>
    <t>Tabela F</t>
  </si>
  <si>
    <t>Pozicija na koju se odnosi komentar ili zabilješka</t>
  </si>
  <si>
    <t>Komentar ili zabilješka</t>
  </si>
  <si>
    <t>4. PODACI O PRAVNIM OSOBAMA KOJE SU U VLASNIŠTVU EMITENTA</t>
  </si>
  <si>
    <t xml:space="preserve">Podaci o smanjenju ili povećanju imovine emitenta za više od 10% u odnosu na stanje iz prethodnog izvještaja navodeći činjenice koje su na to uticale  </t>
  </si>
  <si>
    <t xml:space="preserve">Podaci o smanjenju ili povećanju neto dobiti ili gubitka emitenta za više od 10% u odnosu na stanje iz prethodnog izvještaja navodeći činjenice koje su na to uticale  </t>
  </si>
  <si>
    <t>Oznaka</t>
  </si>
  <si>
    <t>+</t>
  </si>
  <si>
    <t>Gubici (dobici) od otuđenja nematerijalnih sredstava</t>
  </si>
  <si>
    <t>Gubici (dobici) od otuđenja materijalnih sredstava</t>
  </si>
  <si>
    <t>Smanjenje (povećanje) zaliha</t>
  </si>
  <si>
    <t>Smanjenje (povećanje) potraživanja od prodaje</t>
  </si>
  <si>
    <t>Smanjenje (povećanje) aktivnih vremenskih razgraničenja</t>
  </si>
  <si>
    <t>Povećanje (smanjenje) drugih obaveza</t>
  </si>
  <si>
    <t>Povećanje (smanjenje) pasivnih vremenskih razgraničenja</t>
  </si>
  <si>
    <t>-</t>
  </si>
  <si>
    <t xml:space="preserve">Sjedište: </t>
  </si>
  <si>
    <t>Šifra djelatnosti:</t>
  </si>
  <si>
    <t xml:space="preserve">JIB: </t>
  </si>
  <si>
    <t xml:space="preserve">Matični broj: </t>
  </si>
  <si>
    <t>BILANS USPJEHA</t>
  </si>
  <si>
    <t>P O Z I C I J A</t>
  </si>
  <si>
    <t>Bilješka</t>
  </si>
  <si>
    <t>I Z N O S</t>
  </si>
  <si>
    <t>za AOP</t>
  </si>
  <si>
    <t>Tekuća</t>
  </si>
  <si>
    <t>Prethodna</t>
  </si>
  <si>
    <t>godina</t>
  </si>
  <si>
    <t>I. DOBIT ILI GUBITAK PERIODA</t>
  </si>
  <si>
    <t>POSLOVNI PRIHODI I RASHODI</t>
  </si>
  <si>
    <t>1. Prihodi od prodaje robe (203 do 205)</t>
  </si>
  <si>
    <t xml:space="preserve">    a) Prihodi od prodaje robe povezanim pravnim licima</t>
  </si>
  <si>
    <t xml:space="preserve">    b) Prihodi od prodaje robe na domaćem tržištu</t>
  </si>
  <si>
    <t xml:space="preserve">    c) Prihodi od prodaje robe na stranom tržištu</t>
  </si>
  <si>
    <t>2. Prihodi od prodaje učinaka (207 do 209)</t>
  </si>
  <si>
    <t xml:space="preserve">    a) Prihodi od prodaje učinaka povezanim pravnim licima</t>
  </si>
  <si>
    <t xml:space="preserve">    b) Prihodi od prodaje učinaka na domaćem tržištu</t>
  </si>
  <si>
    <t xml:space="preserve">    c) Prihodi od prodaje učinaka na stranom tržištu</t>
  </si>
  <si>
    <t>3. Prihodi od aktiviranja ili potrošnje robe i učinaka</t>
  </si>
  <si>
    <t>4. Ostali poslovni prihodi</t>
  </si>
  <si>
    <t>1. Nabavna vrijednost prodate robe</t>
  </si>
  <si>
    <t>2. Materijalni troškovi</t>
  </si>
  <si>
    <t>3. Troškovi plaća i ostalih ličnih primanja (216 do 218)</t>
  </si>
  <si>
    <t>520, 521</t>
  </si>
  <si>
    <t xml:space="preserve">    a) Troškovi plaća i naknada plaća zaposlenima</t>
  </si>
  <si>
    <t>523, 524</t>
  </si>
  <si>
    <t xml:space="preserve">    b) Troškovi ostalih primanja, naknada i prava zaposlenih</t>
  </si>
  <si>
    <t>527, 529</t>
  </si>
  <si>
    <t xml:space="preserve">    c) Troškovi naknada ostalim fizičkim licima</t>
  </si>
  <si>
    <t>4. Troškovi proizvodnih usluga</t>
  </si>
  <si>
    <t>540 do 542</t>
  </si>
  <si>
    <t>5. Amortizacija</t>
  </si>
  <si>
    <t>543 do 549</t>
  </si>
  <si>
    <t>6. Troškovi rezervisanja</t>
  </si>
  <si>
    <t>7. Nematerijalni troškovi</t>
  </si>
  <si>
    <t>poveć.11 i 12, ili 595</t>
  </si>
  <si>
    <t>Povećanje vrijednosti zaliha učinaka</t>
  </si>
  <si>
    <t>smanj.11 i 12, ili 596</t>
  </si>
  <si>
    <t>Smanjenje vrijednosti zaliha učinaka</t>
  </si>
  <si>
    <t>FINANSIJSKI PRIHODI I RASHODI</t>
  </si>
  <si>
    <t>1. Finansijski prihodi od povezanih pravnih lica</t>
  </si>
  <si>
    <t>2. Prihodi od kamata</t>
  </si>
  <si>
    <t>3. Pozitivne kursne razlike</t>
  </si>
  <si>
    <t>4. Prihodi od efekata valutne klauzule</t>
  </si>
  <si>
    <t>5. Prihodi od učešća u dobiti zajedničkih ulaganja</t>
  </si>
  <si>
    <t>6. Ostali finansijski prihodi</t>
  </si>
  <si>
    <t>1. Finansijski rashodi iz odnosa sa povezanim pr. licima</t>
  </si>
  <si>
    <t>2. Rashodi kamata</t>
  </si>
  <si>
    <t>3. Negativne kursne razlike</t>
  </si>
  <si>
    <t>4. Rashodi iz osnova valutne klauzule</t>
  </si>
  <si>
    <t>5. Ostali finansijski rashodi</t>
  </si>
  <si>
    <t>OSTALI PRIHODI I RASHODI</t>
  </si>
  <si>
    <t>bez 673</t>
  </si>
  <si>
    <t>1. Dobici od prodaje stalnih sredstava</t>
  </si>
  <si>
    <t>2. Dobici od prodaje investicijkih nekretnina</t>
  </si>
  <si>
    <t>3. Dobici od prodaje bioloških sredstava</t>
  </si>
  <si>
    <t>4. Dobici od prodaje učešća u kapitalu i vrijednosnih papira</t>
  </si>
  <si>
    <t>5. Dobici od prodaje materijala</t>
  </si>
  <si>
    <t>6. Viškovi</t>
  </si>
  <si>
    <t>7. Naplaćena otpisana potraživanja</t>
  </si>
  <si>
    <t>8. Prihodi po osnovu ugovorene zaštite od rizika</t>
  </si>
  <si>
    <t>9. Otpis obaveza, ukinuta rezervisanja i ostali prihodi</t>
  </si>
  <si>
    <t>bez 573</t>
  </si>
  <si>
    <t>1. Gubici od prodaje i rashodovanja stalnih sredstava</t>
  </si>
  <si>
    <t>2. Gubici od prodaje i rashodovanja investicijskih nekretnina</t>
  </si>
  <si>
    <t>3. Gubici od prodaje i rashodovanja bioloških sredstava</t>
  </si>
  <si>
    <t>4. Gubici od prodaje učešća u kapitalu i vrijednosnih papira</t>
  </si>
  <si>
    <t>5. Gubici od prodaje materijala</t>
  </si>
  <si>
    <t>6. Manjkovi</t>
  </si>
  <si>
    <t>7. Rashodi iz osnova zaštite od rizika</t>
  </si>
  <si>
    <t>8. Rashodi po osnovu ispravke vrijednosti i otpisa potraživanja</t>
  </si>
  <si>
    <t>9. Rashodi i gubici na zalihama i ostali rashodi</t>
  </si>
  <si>
    <t>PRIHODI I RASHODI OD USKLAĐIVANJA VRIJEDNOSTI SREDSTAVA (osim stalnih sredstava namijenjenih prodaji i sredstava obustavljenog poslovanja)</t>
  </si>
  <si>
    <t>68 bez 688</t>
  </si>
  <si>
    <t>1. Prihodi od usklađivanja vrijednosti nematerijalnih sredstava</t>
  </si>
  <si>
    <t>2. Prihodi od usklađivanja vrij. materijalnih stalnih sredstava</t>
  </si>
  <si>
    <t>3. Prihodi od usklađivanja vrijednosti investicijskih nekretnina za koje se obračunava amortizacija</t>
  </si>
  <si>
    <t>4. Prihodi od usklađivanja vrijednosti bioloških sredstava za koja se obračunava amortizacija</t>
  </si>
  <si>
    <t>5. Prihodi od usklađivanja vrijednosti dugoročnih finansijskih plasmana i finansijskih sredstava raspoloživih za prodaju</t>
  </si>
  <si>
    <t>6. Prihodi od usklađivanja vrijednosti zaliha</t>
  </si>
  <si>
    <t>7. Prihodi od usklađivanja vrijednosti kratkoročnih fin. plasmana</t>
  </si>
  <si>
    <t>8. Prihodi od usklađivanja vrijednosti kapitala (negativni goodwill)</t>
  </si>
  <si>
    <t>9. Prihodi od usklađivanja vrijednosti ostalih sredstava</t>
  </si>
  <si>
    <t>58 bez 588</t>
  </si>
  <si>
    <t>1. Umanjenje vrijednosti nematerijalnih sredstava</t>
  </si>
  <si>
    <t>2. Umanjenje vrijednosti materijalnih stalnih sredstava</t>
  </si>
  <si>
    <t>3. Umanjenje. vrij. invest. nekretnina za koje se obračunava amort.</t>
  </si>
  <si>
    <t>4. Umanjenje vrij. bioloških sredstava za koja se obračunava amort.</t>
  </si>
  <si>
    <t>5. Umanjenje vrijednosti dugoročnih finansijskih plasmana i finansijskih sredstava raspoloživih za prodaju</t>
  </si>
  <si>
    <t>6. Umanjenje vrijednosti zaliha</t>
  </si>
  <si>
    <t>7. Umanjenje vrijednosti kratkoročnih finansijskih plasmana</t>
  </si>
  <si>
    <t>8. Umanjenje vrijednosti ostalih sredstava</t>
  </si>
  <si>
    <t>dio 64</t>
  </si>
  <si>
    <t>Povećanje vrijednosti investicijskih nekretnina koje se ne amortizuju</t>
  </si>
  <si>
    <t>Povećanje vrijednosti bioloških sredstava koja se ne amortizuju</t>
  </si>
  <si>
    <t>Povećanje vrijednosti ostalih stalnih sredstava koja se ne amortizuju</t>
  </si>
  <si>
    <t>Smanjenje vrijednosti investicijskih nekretnina koje se ne amortizuju</t>
  </si>
  <si>
    <t>Smanjenje vrijednosti bioloških sredstava koja se ne amortizuju</t>
  </si>
  <si>
    <t>Smanjenje vrijednosti ostalih stalnih sredstava koja se ne amortizuju</t>
  </si>
  <si>
    <t>690, 691</t>
  </si>
  <si>
    <t>Prihodi iz osnova promjene računovodstvenih politika i ispravki neznačajnih grešaka iz ranijih perioda</t>
  </si>
  <si>
    <t>590, 591</t>
  </si>
  <si>
    <t>Rashodi iz osnova promjene računovodstvenih politika i ispravki neznačajnih grešaka iz ranijih perioda</t>
  </si>
  <si>
    <t>DOBIT ILI GUBITAK NEPREKINUTOG POSLOVANJA</t>
  </si>
  <si>
    <t xml:space="preserve">Dobit neprekinutog poslovanja prije poreza </t>
  </si>
  <si>
    <t>(242-243+264-265+293-294+295-296) &gt; 0</t>
  </si>
  <si>
    <t>Gubitak neprekinutog poslovanja prije poreza</t>
  </si>
  <si>
    <t>(242-243+264-265+293-294+295-296) &lt; 0</t>
  </si>
  <si>
    <t>POREZ NA DOBIT NEPREKINUTOG POSLOVANJA</t>
  </si>
  <si>
    <t>dio 721</t>
  </si>
  <si>
    <t>Porezni rashodi perioda</t>
  </si>
  <si>
    <t>dio 722</t>
  </si>
  <si>
    <t>Odloženi porezni rashodi perioda</t>
  </si>
  <si>
    <t>Odloženi porezni prihodi perioda</t>
  </si>
  <si>
    <t>NETO DOBIT ILI GUBITAK NEPREKINUTOG POSLOVANJA</t>
  </si>
  <si>
    <t>DOBIT ILI GUBITAK OD PREKINUTOG POSLOVANJA</t>
  </si>
  <si>
    <t>673 i 688</t>
  </si>
  <si>
    <t>Prihodi i dobici iz osnova prodaje i usklađivanja vrijednosti sredstava namijenjenih prodaji i obustavljenog poslovanja</t>
  </si>
  <si>
    <t>573 i 588</t>
  </si>
  <si>
    <t>Rashodi i gubici iz osnova prodaje i usklađivanja vrijednosti sredstava namijenjenih prodaji i obustavljenog poslovanja</t>
  </si>
  <si>
    <t>dio 72</t>
  </si>
  <si>
    <t>Porez na dobit od prekinutog poslovanja</t>
  </si>
  <si>
    <t>NETO DOBIT ILI GUBITAK PERIODA</t>
  </si>
  <si>
    <t>Međudividende i druge raspodjele dobiti u toku perioda</t>
  </si>
  <si>
    <t>II. OSTALA SVEOBUHVATNA DOBIT ILI GUBITAK</t>
  </si>
  <si>
    <t>DOBICI UTVRĐENI DIREKTNO U KAPITALU (315 do 320)</t>
  </si>
  <si>
    <t>1. Dobici od realizacije revalorizacionih rezervi stalnih sredstava</t>
  </si>
  <si>
    <t>2. Dobici od promjene fer vrijednosti finansijsih sredstava raspoloživih za prodaju</t>
  </si>
  <si>
    <t>3. Dobici iz osnova prevođenja finansijskih izvještaja inostranog poslovanja</t>
  </si>
  <si>
    <t>4. Aktuarski dobici po planovima definisanih primanja</t>
  </si>
  <si>
    <t>5. Dobici iz osnova efektivnog dijela zaštite novčanog toka</t>
  </si>
  <si>
    <t>6. Ostali nerealizovani dobici i dobici utvrđeni direktno u kapitalu</t>
  </si>
  <si>
    <t>GUBICI UTVRĐENI DIREKTNO U KAPITALU (322 do 326)</t>
  </si>
  <si>
    <t>1. Gubici od promjene fer vrijednosti finansijsih sredstava raspoloživih za prodaju</t>
  </si>
  <si>
    <t>2. Gubici iz osnova prevođenja finansijskih izvještaja inostranog poslovanja</t>
  </si>
  <si>
    <t>3. Aktuarski gubici po planovima definisanih primanja</t>
  </si>
  <si>
    <t>4. Gubici iz osnova efektivnog dijela zaštite novčanog toka</t>
  </si>
  <si>
    <t>5. Ostali nerealizovani gubici i gubici utvrđeni direktno u kapitalu</t>
  </si>
  <si>
    <t xml:space="preserve"> </t>
  </si>
  <si>
    <t>Obračunati odloženi porez na ostalu sveobuhvatnu dobit</t>
  </si>
  <si>
    <t>Neto dobit/gubitak perioda prema vlasništvu (311 ili 312)</t>
  </si>
  <si>
    <t xml:space="preserve">    a) vlasnicima matice</t>
  </si>
  <si>
    <t xml:space="preserve">    b) vlasnicima manjinskih interesa</t>
  </si>
  <si>
    <t>Ukupna neto sveobuhv. dobit/gubitak prema vlasništvu (332 ili 333)</t>
  </si>
  <si>
    <t>Zarada po dionici:</t>
  </si>
  <si>
    <t xml:space="preserve">    a) obična</t>
  </si>
  <si>
    <t xml:space="preserve">    b) razrijeđena</t>
  </si>
  <si>
    <t>Prosječan broj zaposlenih:</t>
  </si>
  <si>
    <t xml:space="preserve">    - na bazi sati rada</t>
  </si>
  <si>
    <t xml:space="preserve">    - na bazi stanja krajem svakog mjeseca</t>
  </si>
  <si>
    <t>Direktor</t>
  </si>
  <si>
    <t>M.P.</t>
  </si>
  <si>
    <t xml:space="preserve">Naziv emitenta: </t>
  </si>
  <si>
    <t xml:space="preserve">               - u KM-</t>
  </si>
  <si>
    <t xml:space="preserve"> - u KM</t>
  </si>
  <si>
    <t>IZNOS</t>
  </si>
  <si>
    <t>tekuće godine</t>
  </si>
  <si>
    <t>prethodne</t>
  </si>
  <si>
    <t>godine (neto)</t>
  </si>
  <si>
    <t>Bruto</t>
  </si>
  <si>
    <t>Ispravka vrijednosti</t>
  </si>
  <si>
    <t>NETO (5 – 6)</t>
  </si>
  <si>
    <t>01</t>
  </si>
  <si>
    <t>010</t>
  </si>
  <si>
    <t>1. Kapitalizirana ulaganja u razvoj</t>
  </si>
  <si>
    <t>011</t>
  </si>
  <si>
    <t>2. Koncesije, patenti, licence i druga prava</t>
  </si>
  <si>
    <t>012</t>
  </si>
  <si>
    <t>3. Goodwill</t>
  </si>
  <si>
    <t>013, 014</t>
  </si>
  <si>
    <t>4. Ostala nematerijalna sredstva</t>
  </si>
  <si>
    <t>015, 017</t>
  </si>
  <si>
    <t>5. Avansi i nematerijalna sredstva u pripremi</t>
  </si>
  <si>
    <t>02</t>
  </si>
  <si>
    <t>020</t>
  </si>
  <si>
    <t>1. Zemljište</t>
  </si>
  <si>
    <t>021</t>
  </si>
  <si>
    <t>2. Građevinski objekti</t>
  </si>
  <si>
    <t>022 do 024</t>
  </si>
  <si>
    <t>3. Postrojenja i oprema</t>
  </si>
  <si>
    <t>026</t>
  </si>
  <si>
    <t>5. Stambene zgrade i stanovi</t>
  </si>
  <si>
    <t>025, 027</t>
  </si>
  <si>
    <t>6. Avansi i nekretnine, postrojenja i oprema u pripremi</t>
  </si>
  <si>
    <t>03</t>
  </si>
  <si>
    <t>III. Investicijske nekretnine</t>
  </si>
  <si>
    <t>04</t>
  </si>
  <si>
    <t>040</t>
  </si>
  <si>
    <t>1. Šume</t>
  </si>
  <si>
    <t>041</t>
  </si>
  <si>
    <t>2. Višegodišnji zasadi</t>
  </si>
  <si>
    <t>042</t>
  </si>
  <si>
    <t>3. Osnovno stado</t>
  </si>
  <si>
    <t>045, 047</t>
  </si>
  <si>
    <t>4. Avansi i biološka sredstva u pripremi</t>
  </si>
  <si>
    <t>05</t>
  </si>
  <si>
    <t>V. Ostala (specifična) stalna materijalna sredstva</t>
  </si>
  <si>
    <t>06</t>
  </si>
  <si>
    <t>060</t>
  </si>
  <si>
    <t>1. Učešća u kapitalu povezanih pravnih lica</t>
  </si>
  <si>
    <t>061</t>
  </si>
  <si>
    <t>2. Učešća u kapitalu drugih pravnih lica</t>
  </si>
  <si>
    <t>062</t>
  </si>
  <si>
    <t>3. Dugoročni krediti dati povezanim pravnim licima</t>
  </si>
  <si>
    <t>063</t>
  </si>
  <si>
    <t>4. Dugoročni krediti dati u zemlji</t>
  </si>
  <si>
    <t>064</t>
  </si>
  <si>
    <t>5. Dugoročni krediti dati u inostranstvo</t>
  </si>
  <si>
    <t>065</t>
  </si>
  <si>
    <t>6. Finansijska sredstva raspoloživa za prodaju</t>
  </si>
  <si>
    <t>066</t>
  </si>
  <si>
    <t>7. Finansijska sredstva koja se drže do roka dospijeća</t>
  </si>
  <si>
    <t>068</t>
  </si>
  <si>
    <t>8. Ostali dugoročni finansijski plasmani</t>
  </si>
  <si>
    <t>07</t>
  </si>
  <si>
    <t>070</t>
  </si>
  <si>
    <t>1. Potraživanja od povezanih pravnih lica</t>
  </si>
  <si>
    <t>071 do 078</t>
  </si>
  <si>
    <t>2. Ostala dugoročna potraživanja</t>
  </si>
  <si>
    <t>091, 098</t>
  </si>
  <si>
    <t>090</t>
  </si>
  <si>
    <t>B) ODLOŽENA POREZNA SREDSTVA</t>
  </si>
  <si>
    <t>10 do 15</t>
  </si>
  <si>
    <t>1. Sirovine, materijal, rezervni dijelovi i sitan inventar</t>
  </si>
  <si>
    <t>2. Proizvodnja u toku, poluproizvodi i nedovršene usluge</t>
  </si>
  <si>
    <t>3. Gotovi proizvodi</t>
  </si>
  <si>
    <t>4. Roba</t>
  </si>
  <si>
    <t>5. Stalna sr. namijenjena prodaji i obustavljeno poslovanje</t>
  </si>
  <si>
    <t>6. Dati avansi</t>
  </si>
  <si>
    <t>1. Gotovina i gotovinski ekvivalenti (045+046)</t>
  </si>
  <si>
    <t>20 bez 207</t>
  </si>
  <si>
    <t xml:space="preserve">    a) Gotovina</t>
  </si>
  <si>
    <t xml:space="preserve">    b) Gotovinski ekvivalenti</t>
  </si>
  <si>
    <t>21, 22, 23</t>
  </si>
  <si>
    <t>2. Kratkoročna potraživanja (048 do 052)</t>
  </si>
  <si>
    <t xml:space="preserve">    a) Kupci - povezana pravna lica</t>
  </si>
  <si>
    <t xml:space="preserve">    b) Kupci u zemlji</t>
  </si>
  <si>
    <t xml:space="preserve">    c) Kupci u inostranstvu</t>
  </si>
  <si>
    <t xml:space="preserve">    d) Potraživanja iz specifičnih poslova</t>
  </si>
  <si>
    <t xml:space="preserve">    e) Druga kratkoročna potraživanja</t>
  </si>
  <si>
    <t>3. Kratkoročni finansijski plasmani (054 do 060)</t>
  </si>
  <si>
    <t xml:space="preserve">    a) Kratkoročni krediti povezanim pravnim licima</t>
  </si>
  <si>
    <t xml:space="preserve">    b) Kratkoročni krediti dati u zemlji</t>
  </si>
  <si>
    <t xml:space="preserve">    c) Kratkoročni krediti dati u inostranstvo</t>
  </si>
  <si>
    <t>243, 244</t>
  </si>
  <si>
    <t xml:space="preserve">    d) Kratkoročni dio dugoročnih plasmana</t>
  </si>
  <si>
    <t xml:space="preserve">    e) Finansijska sredstva namijenjena trgovanju</t>
  </si>
  <si>
    <t xml:space="preserve">    f) Druga finansijska sredstva po fer vrijednosti</t>
  </si>
  <si>
    <t xml:space="preserve">    g) Ostali kratkoročni plasmani</t>
  </si>
  <si>
    <t>4. Potraživanja za PDV</t>
  </si>
  <si>
    <t>28 bez 288</t>
  </si>
  <si>
    <t>5. Aktivna vremenska razgraničenja</t>
  </si>
  <si>
    <t>D) ODLOŽENA POREZNA SREDSTVA</t>
  </si>
  <si>
    <t>E) GUBITAK IZNAD VISINE KAPITALA</t>
  </si>
  <si>
    <t>Vanbilansna aktiva</t>
  </si>
  <si>
    <t>Ukupno aktiva (065+066)</t>
  </si>
  <si>
    <t>1. Dionički kapital</t>
  </si>
  <si>
    <t>2. Udjeli članova društva sa ograničenom odgovornošću</t>
  </si>
  <si>
    <t>3. Zadružni udjeli</t>
  </si>
  <si>
    <t>4. Ulozi</t>
  </si>
  <si>
    <t>5. Državni kapital</t>
  </si>
  <si>
    <t>6. Ostali osnovni kapital</t>
  </si>
  <si>
    <t>II. Upisani neuplaćeni kapital</t>
  </si>
  <si>
    <t>III. Emisiona premija</t>
  </si>
  <si>
    <t>1. Zakonske rezerve</t>
  </si>
  <si>
    <t>2. Statutarne i druge rezerve</t>
  </si>
  <si>
    <t>dio 33</t>
  </si>
  <si>
    <t>V. Revalorizacione rezerve</t>
  </si>
  <si>
    <t>VI. Nerealizovani dobici</t>
  </si>
  <si>
    <t>VII. Nerealizovani gubici</t>
  </si>
  <si>
    <t>1. Neraspoređena dobit ranijih godina</t>
  </si>
  <si>
    <t>2. Neraspoređena dobit izvještajne godine</t>
  </si>
  <si>
    <t>3. Neraspoređeni višak prihoda ranijih godina</t>
  </si>
  <si>
    <t>4. Neraspoređeni višak prihoda izvještajne godine</t>
  </si>
  <si>
    <t>1. Gubitak ranijih godina</t>
  </si>
  <si>
    <t>2. Gubitak izvještajne godine</t>
  </si>
  <si>
    <t>3. Nepokriveni višak rashoda ranijih godina</t>
  </si>
  <si>
    <t>4. Nepokriveni višak rashoda izvještajne godine</t>
  </si>
  <si>
    <t>X. Otkupljene vlastite dionice i udjeli</t>
  </si>
  <si>
    <t>dio 40</t>
  </si>
  <si>
    <t>1. Dugoročna rezervisanja za troškove i rizike</t>
  </si>
  <si>
    <t>2. Dugoročna razgraničenja</t>
  </si>
  <si>
    <t>1. Obaveze koje se mogu konvertovati u kapital</t>
  </si>
  <si>
    <t>2. Obaveze prema povezanim pravnim licima</t>
  </si>
  <si>
    <t>3. Obaveze po dugoročnim vrijednosnim papirima</t>
  </si>
  <si>
    <t>413, 414</t>
  </si>
  <si>
    <t>4. Dugoročni krediti</t>
  </si>
  <si>
    <t>415, 416</t>
  </si>
  <si>
    <t>5. Dugoročne obaveze po finansijskom lizingu</t>
  </si>
  <si>
    <t>6. Dugor. obaveze po fer vrijednosti kroz račun dobiti i gubitka</t>
  </si>
  <si>
    <t>7. Ostale dugoročne obaveze</t>
  </si>
  <si>
    <t>D) ODLOŽENE POREZNE OBAVEZE</t>
  </si>
  <si>
    <t>1. Obaveze prema povezanim pravnim licima</t>
  </si>
  <si>
    <t>2. Obaveze po kratkoročnim vrijednosnim papirima</t>
  </si>
  <si>
    <t>3. Kratkoročni krediti uzeti u zemlji</t>
  </si>
  <si>
    <t>4. Kratkoročni krediti uzeti u inostranstvu</t>
  </si>
  <si>
    <t>424, 425</t>
  </si>
  <si>
    <t>5. Kratkoročni dio dugoročnih obaveza</t>
  </si>
  <si>
    <t>6. Kratk. Obaveze po fer vrijednosti kroz račun dobiti i gubitka</t>
  </si>
  <si>
    <t>7. Ostale kratkoročne finansijske obaveze</t>
  </si>
  <si>
    <t>1. Primljeni avansi, depoziti i kaucije</t>
  </si>
  <si>
    <t>2. Dobavljači - povezana pravna lica</t>
  </si>
  <si>
    <t>3. Dobavljači u zemlji</t>
  </si>
  <si>
    <t>4. Dobavljači u inostranstvu</t>
  </si>
  <si>
    <t>5. Ostale obaveze iz poslovanja</t>
  </si>
  <si>
    <t>III. Obaveze iz specifičnih poslova</t>
  </si>
  <si>
    <t>450 do 452</t>
  </si>
  <si>
    <t>1. Obaveze po osnovu plaća i naknada plaća</t>
  </si>
  <si>
    <t>453 do 455</t>
  </si>
  <si>
    <t>2. Obaveze po osnovu naknada plaća koje se refundiraju</t>
  </si>
  <si>
    <t>456 do 458</t>
  </si>
  <si>
    <t>3. Obaveze za ostala primanja zaposlenih</t>
  </si>
  <si>
    <t>V. Druge obaveze</t>
  </si>
  <si>
    <t>VI. Obaveze za PDV</t>
  </si>
  <si>
    <t>48 bez 481</t>
  </si>
  <si>
    <t>VII. Obaveze za ostale poreze i druge dažbine</t>
  </si>
  <si>
    <t>VIII. Obaveze za porez na dobit</t>
  </si>
  <si>
    <t>49 bez 495</t>
  </si>
  <si>
    <t>F) PASIVNA VREMENSKA RAZGRANIČENJA</t>
  </si>
  <si>
    <t>G) ODLOŽENE POREZNE OBAVEZE</t>
  </si>
  <si>
    <t>Vanbilansna pasiva</t>
  </si>
  <si>
    <t>Ukupno pasiva (166+167)</t>
  </si>
  <si>
    <t xml:space="preserve">Iznos tekuće godina </t>
  </si>
  <si>
    <t xml:space="preserve">Iznos predhodne godine </t>
  </si>
  <si>
    <t xml:space="preserve">         IZVJEŠTAJ O GOTOVINSKIM TOKOVIMA</t>
  </si>
  <si>
    <t xml:space="preserve">        INDIREKTNA METODA</t>
  </si>
  <si>
    <t>u KM</t>
  </si>
  <si>
    <t>O P I S</t>
  </si>
  <si>
    <t>Ozn. (+,-)</t>
  </si>
  <si>
    <t>Oznaka za AOP</t>
  </si>
  <si>
    <t>Tekuća godina</t>
  </si>
  <si>
    <t>Prethodna godina</t>
  </si>
  <si>
    <t>A. GOTOVINSKI TOKOVI IZ POSLOVNIH   AKTIVNOSTI</t>
  </si>
  <si>
    <t>1.</t>
  </si>
  <si>
    <t>Neto dobit (gubitak) za period</t>
  </si>
  <si>
    <t>Usklađenje za:</t>
  </si>
  <si>
    <t>2.</t>
  </si>
  <si>
    <t>Amortizacija / vrijednost usklađenja nematerijalnih sredstava</t>
  </si>
  <si>
    <t>3.</t>
  </si>
  <si>
    <t>+(-)</t>
  </si>
  <si>
    <t>4.</t>
  </si>
  <si>
    <t>Amortizacija / vrijednost usklađenja materijalnih sredstava</t>
  </si>
  <si>
    <t>5.</t>
  </si>
  <si>
    <t>6.</t>
  </si>
  <si>
    <t>Usklađenja iz osnova dugoročnih finansijskih sredstava</t>
  </si>
  <si>
    <t>7.</t>
  </si>
  <si>
    <t>Nerealizovani rashodi (prihodi) od kursnih razlika</t>
  </si>
  <si>
    <t>8.</t>
  </si>
  <si>
    <t>Ostala usklađenja za negotovinske stavke i gotovinski tokovi koji se odnose na ulagačke i finansijske aktivnosti</t>
  </si>
  <si>
    <t>9.</t>
  </si>
  <si>
    <t>10.</t>
  </si>
  <si>
    <t>11.</t>
  </si>
  <si>
    <t>12.</t>
  </si>
  <si>
    <t>Smanjenje (povećanje) drugih potraživanja</t>
  </si>
  <si>
    <t>13.</t>
  </si>
  <si>
    <t>14.</t>
  </si>
  <si>
    <t>Povećanje (smanjenje) obaveza prema dobavljačima</t>
  </si>
  <si>
    <t>15.</t>
  </si>
  <si>
    <t>16.</t>
  </si>
  <si>
    <t>17.</t>
  </si>
  <si>
    <t>18.</t>
  </si>
  <si>
    <t>B. GOVINSKI TOKOVI IZ ULAGAČKIH AKTIVNOSTI</t>
  </si>
  <si>
    <t>19.</t>
  </si>
  <si>
    <t>20.</t>
  </si>
  <si>
    <t>Prilivi iz osnova kratkoročnih finansijskih plasmana</t>
  </si>
  <si>
    <t>21.</t>
  </si>
  <si>
    <t>Prilivi iz osnova prodaje dionica i udjela</t>
  </si>
  <si>
    <t>22.</t>
  </si>
  <si>
    <t>Prilivi iz osnova prodaje stalnih sredstava</t>
  </si>
  <si>
    <t>23.</t>
  </si>
  <si>
    <t>Prilivi iz osnova kamata</t>
  </si>
  <si>
    <t>24.</t>
  </si>
  <si>
    <t>Prilivi od dividendi i učešća u dobiti</t>
  </si>
  <si>
    <t>25.</t>
  </si>
  <si>
    <t>Prilivi iz osnova ostalih dugoročnih finansijskih plasmana</t>
  </si>
  <si>
    <t>26.</t>
  </si>
  <si>
    <t>27.</t>
  </si>
  <si>
    <t>Odlivi iz osnova kratkoročnih finansijskih plasmana</t>
  </si>
  <si>
    <t>28.</t>
  </si>
  <si>
    <t>Odlivi iz osnova kupovine dionica i udjela</t>
  </si>
  <si>
    <t>29.</t>
  </si>
  <si>
    <t>Odlivi iz osnova kupovine stalnih sredstava</t>
  </si>
  <si>
    <t>30.</t>
  </si>
  <si>
    <t>Odlivi iz osnova ostalih dugoročnih finansijskih plasmana</t>
  </si>
  <si>
    <t>32.</t>
  </si>
  <si>
    <t>C. GOTOVINSKI TOKOVI IZ FINANSIJSKIH AKTIVNOSTI</t>
  </si>
  <si>
    <t>33.</t>
  </si>
  <si>
    <t>34.</t>
  </si>
  <si>
    <t>Prilivi iz osnova povećanja osnovnog kapitala</t>
  </si>
  <si>
    <t>35.</t>
  </si>
  <si>
    <t>Prilivi iz osnova dugoročnih kredita</t>
  </si>
  <si>
    <t>36.</t>
  </si>
  <si>
    <t>Prilivi iz osnova kratkoročnih kredita</t>
  </si>
  <si>
    <t>37.</t>
  </si>
  <si>
    <t>Prilivi iz osnova ostalih dugoročnih i kratkoročnih obaveza</t>
  </si>
  <si>
    <t>38.</t>
  </si>
  <si>
    <t>39.</t>
  </si>
  <si>
    <t>Odlivi iz osnova otkupa vlastitih dionica i udjela</t>
  </si>
  <si>
    <t>40.</t>
  </si>
  <si>
    <t>Odlivi iz osnova dugoročnih kredita</t>
  </si>
  <si>
    <t>41.</t>
  </si>
  <si>
    <t>Odlivi iz osnova kratkoročnih kredita</t>
  </si>
  <si>
    <t>42.</t>
  </si>
  <si>
    <t>Odlivi iz osnova finansijskog lizinga</t>
  </si>
  <si>
    <t>43.</t>
  </si>
  <si>
    <t>Odlivi iz osnova isplaćenih dividendi</t>
  </si>
  <si>
    <t>44.</t>
  </si>
  <si>
    <t>Odlivi iz osnova ostalih dugoročnih i kratkoročnih obaveza</t>
  </si>
  <si>
    <t>45.</t>
  </si>
  <si>
    <t>46.</t>
  </si>
  <si>
    <t>47.</t>
  </si>
  <si>
    <t>D. UKUPNI PRILIVI GOTOVINE (18+31+45)</t>
  </si>
  <si>
    <t>48.</t>
  </si>
  <si>
    <t>E. UKUPNI ODLIVI GOTOVINE (18+32+46)</t>
  </si>
  <si>
    <t>49.</t>
  </si>
  <si>
    <t>F. NETO PRILIV GOTOVINE (47-48)</t>
  </si>
  <si>
    <t>50.</t>
  </si>
  <si>
    <t>G. NETO ODLIV GOTOVINE (48-47)</t>
  </si>
  <si>
    <t>51.</t>
  </si>
  <si>
    <t>H. Gotovina na početku izvještajnog perioda</t>
  </si>
  <si>
    <t>52.</t>
  </si>
  <si>
    <t>I. Pozitivne kursne razlike iz osnova preračuna gotovine</t>
  </si>
  <si>
    <t>53.</t>
  </si>
  <si>
    <t>J. Negativne kursne razlike iz osnova preračuna gotovine</t>
  </si>
  <si>
    <t>54.</t>
  </si>
  <si>
    <t>K. Gotovina na kraju izvještajnog perioda (51+49-50+52-53)</t>
  </si>
  <si>
    <t>R.Br.</t>
  </si>
  <si>
    <t xml:space="preserve"> u KM</t>
  </si>
  <si>
    <t>A.</t>
  </si>
  <si>
    <t>GOTOVINSKI TOKOVI IZ POSLOVNIH AKTIVNOSTI</t>
  </si>
  <si>
    <t>I.</t>
  </si>
  <si>
    <t>Prilivi od kupaca i primljeni avansi</t>
  </si>
  <si>
    <t>Prilivi od premija, subvencija, dotacija i sl.</t>
  </si>
  <si>
    <t>Ostali prilivi od poslovnih aktivnosti</t>
  </si>
  <si>
    <t>II.</t>
  </si>
  <si>
    <t>Odlivi iz osnova isplata dobavljačima i dati avansi</t>
  </si>
  <si>
    <t>Odlivi iz osnova plaća, naknada plaća i drugih primanja zaposlenih</t>
  </si>
  <si>
    <t>Odlivi iz osnova plaćenih kamata</t>
  </si>
  <si>
    <t>Odlivi iz osnova poreza i drugih dažbina</t>
  </si>
  <si>
    <t>Ostali odlivi iz poslovnih aktivnosti</t>
  </si>
  <si>
    <t>III.</t>
  </si>
  <si>
    <t>IV.</t>
  </si>
  <si>
    <t>B.</t>
  </si>
  <si>
    <t>GOTOVINSKI TOKOVI IZ ULAGAČKIH AKTIVNOSTI</t>
  </si>
  <si>
    <t>C.</t>
  </si>
  <si>
    <t>GOTOVINSKI TOKOVI IZ FINANSIJSKIH AKTIVNOSTI</t>
  </si>
  <si>
    <t>D.</t>
  </si>
  <si>
    <t>UKUPNI PRILIVI GOTOVINE (301+313+327)</t>
  </si>
  <si>
    <t>E.</t>
  </si>
  <si>
    <t>UKUPNI ODLIVI GOTOVINE (305+320+332)</t>
  </si>
  <si>
    <t xml:space="preserve">F. </t>
  </si>
  <si>
    <t>NETO PRILIV GOTOVINE (341-342)</t>
  </si>
  <si>
    <t xml:space="preserve">G. </t>
  </si>
  <si>
    <t>NETO ODLIV GOTOVINE (342-341)</t>
  </si>
  <si>
    <t>H.</t>
  </si>
  <si>
    <t>Gotovina na početku izvještajnog perioda</t>
  </si>
  <si>
    <t>Pozitivne kursne razlike iz osnova preračuna gotovine</t>
  </si>
  <si>
    <t>J.</t>
  </si>
  <si>
    <t>Negativne kursne razlike iz osnova preračuna gotovine</t>
  </si>
  <si>
    <t>K.</t>
  </si>
  <si>
    <t>Gotovina na kraju izvještajnog perioda (345+343-344+346-347)</t>
  </si>
  <si>
    <t>Naziv pravnog lica u kojima emitent posjeduje više od 10% dionica ili vlasništva u kapitalu na kraju izvještajnog perioda, te naziv poslovnih jedinica/predstavništava emitenta</t>
  </si>
  <si>
    <t>Podaci o isplaćenoj dividendi i kamatama od vrijednosnih papira</t>
  </si>
  <si>
    <t>4218083000007</t>
  </si>
  <si>
    <t>28.13</t>
  </si>
  <si>
    <t>421808300007</t>
  </si>
  <si>
    <t>"Pobjeda" d.d. Tešanj, Fabrika pumpi i prečistača</t>
  </si>
  <si>
    <t>Bukva bb , Tešanj</t>
  </si>
  <si>
    <t>DIREKTNA METODA</t>
  </si>
  <si>
    <t>IZVJEŠTAJ O GOTOVINSKIM TOKOVIMA</t>
  </si>
  <si>
    <t>Certificirani računovođa</t>
  </si>
  <si>
    <t>Broj dozvole 3166/5</t>
  </si>
  <si>
    <r>
      <t>"</t>
    </r>
    <r>
      <rPr>
        <b/>
        <sz val="10"/>
        <rFont val="Times New Roman"/>
        <family val="1"/>
        <charset val="238"/>
      </rPr>
      <t>Pobjeda" d.d. Tešanj, Fabrika pumpi i prečistača                                      "Pobjeda" d.d. Tešanj</t>
    </r>
  </si>
  <si>
    <t>Izvještaj sastavio Sekretar Društva :</t>
  </si>
  <si>
    <t>Izvjestaj sastavio :</t>
  </si>
  <si>
    <t>Ne</t>
  </si>
  <si>
    <t>469.215 redovnih dionica, nominalna vrijednost dionice 40,00 KM</t>
  </si>
  <si>
    <t xml:space="preserve">info@pobjeda-tesanj.ba       </t>
  </si>
  <si>
    <t>www.pobjeda-tesanj.com</t>
  </si>
  <si>
    <t xml:space="preserve">1. Danijar Mešić, predsjednik                                                                                      2. Hajrudin Ahmetlić, član                                                                                                                             3. Paša Junuzović, član </t>
  </si>
  <si>
    <t xml:space="preserve">Ahmed Ahmetlić       11,664%                                                                   Ibrahim Hozić              9,618%                                                                                HIFA-PETROL d.o.o.  8,083%                                                                                 Kasim Kotorić             6,918%                                                                                                             Paša Junuzović             6,715%                                                      Kasim Bejđakić           6,612%                                                                                                                                                                             </t>
  </si>
  <si>
    <t>Elvir Turkić, dipl.ing.teh.</t>
  </si>
  <si>
    <t xml:space="preserve">Sabahudin Balić, dipl.iur. </t>
  </si>
  <si>
    <t>za period od 01.01. do 30.06.2016. godine</t>
  </si>
  <si>
    <t>Nedim Ahmetagić, dipl.oec.</t>
  </si>
  <si>
    <t xml:space="preserve">Nedim Ahmetagić, dipl.oec. </t>
  </si>
  <si>
    <r>
      <t xml:space="preserve">odnosno 01. 01. 20 17 godine </t>
    </r>
    <r>
      <rPr>
        <i/>
        <sz val="10"/>
        <rFont val="Times New Roman"/>
        <family val="1"/>
      </rPr>
      <t>(912±913±914)</t>
    </r>
  </si>
  <si>
    <t>15. Ponovo iskazano stanje na dan 31. 12. 2016,</t>
  </si>
  <si>
    <r>
      <t xml:space="preserve">12. Stanje na dan 31. 12. 2016, odnosno 01. 01. 2017 god. </t>
    </r>
    <r>
      <rPr>
        <i/>
        <sz val="10"/>
        <rFont val="Times New Roman"/>
        <family val="1"/>
      </rPr>
      <t>(904±905±906±907±908±909-910+911)</t>
    </r>
  </si>
  <si>
    <t>4. Ponovo iskazano stanje na dan 31. 12. 2015     odnosno 01.01.2016 godine (901±902±903)</t>
  </si>
  <si>
    <t>1. Stanje na dan 31. 12. 2015 godine</t>
  </si>
  <si>
    <t xml:space="preserve">1. Podružnica "Livnica" Turbe, Aleja do br.128 - 72238 Turbe                                                                                           </t>
  </si>
  <si>
    <t xml:space="preserve">"Orecons&amp;Audit" d.o.o. Zenica, ul. Muftije Šemsekadića 14, 72000 Zenica </t>
  </si>
  <si>
    <t xml:space="preserve">1. Damir Pridjevčić, predsjednik                                                                2. Ahmed Halilović , član                                                                                            3. Pemba Pantelejić , član  </t>
  </si>
  <si>
    <t>1. Elvir Turkić, direktor                                                                                                   2. Armin Ćostović, izvršni direktor za tehničke poslove i        zamjenik direktora                                                                                     3. Ermina Salkičević-Dizdarević, izvršni direktor za ekonomska pitanja i opšte poslove</t>
  </si>
  <si>
    <t>5.  PODACI O ODRŽANIM SKUPŠTINAMA EMITENTA U IZVJEŠTAJNOM PERIODU</t>
  </si>
  <si>
    <r>
      <rPr>
        <b/>
        <sz val="10"/>
        <rFont val="Times New Roman"/>
        <family val="1"/>
        <charset val="238"/>
      </rPr>
      <t>15. REDOVNA SKUPŠTINA DIONIČARA</t>
    </r>
    <r>
      <rPr>
        <sz val="10"/>
        <rFont val="Times New Roman"/>
        <family val="1"/>
        <charset val="238"/>
      </rPr>
      <t xml:space="preserve"> održana 16.06.2017.godine u sjedištu Društva :  Bukva bb  , Tešanj  </t>
    </r>
  </si>
  <si>
    <t>1) Izbor predsjednika Skupštine i dva ovjerivača zapisnika;</t>
  </si>
  <si>
    <t>2) Donošenje odluke o usvajanju Izvještaja o poslovanju za 2016.godinu koji uključuje finansijski izvještaj i izvještaje Nadzornog odbora, Vanjskog revizora i Odbora za 
    reviziju;</t>
  </si>
  <si>
    <t>3) Donošenje odluke o načinu pokrića gubitka po finansijskom obračunu za 2016.godinu;</t>
  </si>
  <si>
    <t>4) Informacija o Poslovnom planu za 2017.godinu;</t>
  </si>
  <si>
    <t xml:space="preserve">5) Donošenje odluke o izboru Vanjskog revizora za 2017.godinu; </t>
  </si>
  <si>
    <t xml:space="preserve">6) Donošenje odluke o razrješenju članova Odbora za reviziju zbog isteka mandata; </t>
  </si>
  <si>
    <t>7) Donošenje odluke o izboru i imenovanju članova Odbora za reviziju; i</t>
  </si>
  <si>
    <t>8. Donošenje odluke o usvajanju novog Poslovnika o radu Skupštine dioničara.</t>
  </si>
  <si>
    <t>1) Usvojena je predložena odluka o usvajanju izvještaj o poslovanju za 2016.godinu;</t>
  </si>
  <si>
    <t>2) Usvojena je predložena odluka o načinu pokrića gubitka po finansijskom obračunu za 2016.godinu;</t>
  </si>
  <si>
    <t>3) Za vanjskog revizora Društva za 2017.godinu izabran je : "Orecons&amp;Audit" d.o.o. Zenica;</t>
  </si>
  <si>
    <t>4) Razriješeni su članovi Odbora za reviziju zbog isteka mandata : Hamzalija Dolamić - predsjednik, Ahmed Halilović - član i Pemba Pantelejić - član;</t>
  </si>
  <si>
    <t xml:space="preserve">5) Izabrani su novi članovi Odbora za reviziju u sastavu : Damir Pridjevčić - predsjednik, Ahmed Halilović - član i Pemba Pantelejić - član; i </t>
  </si>
  <si>
    <t>6) Usvojen je novi Poslovnik o radu Skupštine dioničara.</t>
  </si>
  <si>
    <t>od 01.01. do 31.12.2017.godine</t>
  </si>
  <si>
    <r>
      <t xml:space="preserve">                           </t>
    </r>
    <r>
      <rPr>
        <u/>
        <sz val="10"/>
        <rFont val="Times New Roman"/>
        <family val="1"/>
        <charset val="238"/>
      </rPr>
      <t xml:space="preserve"> 31.12.2016.god. </t>
    </r>
    <r>
      <rPr>
        <sz val="10"/>
        <rFont val="Times New Roman"/>
        <family val="1"/>
        <charset val="238"/>
      </rPr>
      <t xml:space="preserve">              </t>
    </r>
    <r>
      <rPr>
        <u/>
        <sz val="10"/>
        <rFont val="Times New Roman"/>
        <family val="1"/>
        <charset val="238"/>
      </rPr>
      <t xml:space="preserve">31.12.2017.god. </t>
    </r>
    <r>
      <rPr>
        <sz val="10"/>
        <rFont val="Times New Roman"/>
        <family val="1"/>
        <charset val="238"/>
      </rPr>
      <t xml:space="preserve">                                                                Danijar Mešić       20.045 ili 4,272%      20.045 ili 4,272%                                             Hajrudin Ahmetlić         0 ili 0,000%                0 ili 0,000%                                                  Paša Junuzović     31.506 ili 6,715%       31.506 ili 6,715%                                                                  Elvir Turkić                     0 ili 0,000%                0 ili 0,000%                                                                Kasim Kotorić     32.460 ili 6,918%        32.460 ili 6,918%                                  Ermina Salkićević-Dizdarević  0 ili 0,000%     0 ili 0,000%</t>
    </r>
  </si>
  <si>
    <t>BILANS STANJA NA DAN 31.12.2017.godine</t>
  </si>
  <si>
    <t>za period od 01.01. do 31.12.2017.godine</t>
  </si>
  <si>
    <t>za period koji se završava na dan 31.12.2017.godine</t>
  </si>
  <si>
    <t xml:space="preserve">23. Stanje na dan 31.12. 2017 godine </t>
  </si>
  <si>
    <t>Prihodi od prodaje robe</t>
  </si>
  <si>
    <t>Rast tražnje na tržistu prve ugradnje.</t>
  </si>
  <si>
    <t>Dobit od poslovnih aktivnosti</t>
  </si>
  <si>
    <t>Rast prihoda uz smanjeno učešće fiksnih troškova.</t>
  </si>
  <si>
    <t>Ukupna neto sveobuhvatna dobit</t>
  </si>
  <si>
    <t xml:space="preserve">Povećano učešće ostalih rashoda i gubitaka zbog gubitaka od prodaje i </t>
  </si>
  <si>
    <t>rashodovanja stalnih sredstava.</t>
  </si>
  <si>
    <t>Tešanj, 20.04.2018.godine</t>
  </si>
</sst>
</file>

<file path=xl/styles.xml><?xml version="1.0" encoding="utf-8"?>
<styleSheet xmlns="http://schemas.openxmlformats.org/spreadsheetml/2006/main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0"/>
      <name val="CRO_Dutch"/>
    </font>
    <font>
      <i/>
      <sz val="10"/>
      <name val="CRO_Dutch"/>
    </font>
    <font>
      <b/>
      <i/>
      <sz val="10"/>
      <name val="CRO_Dutch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8"/>
      <name val="CRO_Dutch"/>
    </font>
    <font>
      <b/>
      <i/>
      <sz val="12"/>
      <name val="Times New Roman"/>
      <family val="1"/>
    </font>
    <font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" fillId="2" borderId="1" applyFill="0" applyAlignment="0">
      <alignment horizontal="left" vertical="center" wrapText="1"/>
    </xf>
    <xf numFmtId="0" fontId="3" fillId="0" borderId="0"/>
    <xf numFmtId="0" fontId="9" fillId="0" borderId="0"/>
  </cellStyleXfs>
  <cellXfs count="282">
    <xf numFmtId="0" fontId="0" fillId="0" borderId="0" xfId="0"/>
    <xf numFmtId="0" fontId="5" fillId="0" borderId="0" xfId="4" applyFont="1" applyFill="1" applyAlignment="1">
      <alignment horizontal="right"/>
    </xf>
    <xf numFmtId="0" fontId="5" fillId="0" borderId="0" xfId="4" applyFont="1" applyBorder="1" applyAlignment="1">
      <alignment horizontal="center"/>
    </xf>
    <xf numFmtId="0" fontId="5" fillId="0" borderId="2" xfId="4" applyFont="1" applyFill="1" applyBorder="1" applyAlignment="1">
      <alignment horizontal="right"/>
    </xf>
    <xf numFmtId="0" fontId="6" fillId="0" borderId="2" xfId="0" applyFont="1" applyBorder="1" applyAlignment="1">
      <alignment vertical="top" wrapText="1"/>
    </xf>
    <xf numFmtId="0" fontId="5" fillId="0" borderId="0" xfId="4" applyFont="1" applyFill="1" applyBorder="1" applyAlignment="1">
      <alignment horizontal="right"/>
    </xf>
    <xf numFmtId="0" fontId="6" fillId="0" borderId="0" xfId="4" applyFont="1" applyBorder="1"/>
    <xf numFmtId="0" fontId="6" fillId="0" borderId="0" xfId="4" applyFont="1"/>
    <xf numFmtId="0" fontId="5" fillId="0" borderId="0" xfId="4" applyFont="1" applyAlignment="1">
      <alignment horizontal="center"/>
    </xf>
    <xf numFmtId="0" fontId="5" fillId="0" borderId="0" xfId="4" applyFont="1" applyAlignment="1"/>
    <xf numFmtId="0" fontId="5" fillId="3" borderId="3" xfId="4" applyFont="1" applyFill="1" applyBorder="1" applyAlignment="1">
      <alignment horizontal="center"/>
    </xf>
    <xf numFmtId="0" fontId="5" fillId="0" borderId="4" xfId="0" applyFont="1" applyBorder="1" applyAlignment="1">
      <alignment horizontal="justify" vertical="top" wrapText="1"/>
    </xf>
    <xf numFmtId="0" fontId="5" fillId="0" borderId="5" xfId="4" applyFont="1" applyBorder="1" applyAlignment="1">
      <alignment horizontal="left" vertical="center"/>
    </xf>
    <xf numFmtId="0" fontId="6" fillId="0" borderId="5" xfId="4" applyFont="1" applyBorder="1"/>
    <xf numFmtId="0" fontId="6" fillId="0" borderId="5" xfId="4" applyFont="1" applyBorder="1" applyAlignment="1">
      <alignment horizontal="left" vertical="center"/>
    </xf>
    <xf numFmtId="0" fontId="6" fillId="0" borderId="5" xfId="0" applyFont="1" applyBorder="1"/>
    <xf numFmtId="0" fontId="6" fillId="0" borderId="5" xfId="0" applyFont="1" applyBorder="1" applyAlignment="1">
      <alignment horizontal="justify" vertical="top"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justify" vertical="top" wrapText="1"/>
    </xf>
    <xf numFmtId="0" fontId="6" fillId="0" borderId="7" xfId="0" applyFont="1" applyBorder="1" applyAlignment="1">
      <alignment horizontal="justify" vertical="top" wrapText="1"/>
    </xf>
    <xf numFmtId="0" fontId="5" fillId="0" borderId="0" xfId="4" applyFont="1" applyBorder="1"/>
    <xf numFmtId="0" fontId="6" fillId="0" borderId="0" xfId="0" applyFont="1"/>
    <xf numFmtId="0" fontId="5" fillId="0" borderId="0" xfId="0" applyFont="1"/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justify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6" fillId="0" borderId="2" xfId="0" applyFont="1" applyBorder="1" applyAlignment="1">
      <alignment vertical="top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top" textRotation="90" wrapText="1"/>
    </xf>
    <xf numFmtId="0" fontId="5" fillId="3" borderId="11" xfId="4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6" fillId="0" borderId="2" xfId="0" applyFont="1" applyFill="1" applyBorder="1"/>
    <xf numFmtId="0" fontId="6" fillId="0" borderId="0" xfId="0" applyFont="1" applyFill="1"/>
    <xf numFmtId="0" fontId="6" fillId="0" borderId="0" xfId="0" applyFont="1" applyFill="1" applyBorder="1" applyAlignment="1"/>
    <xf numFmtId="0" fontId="6" fillId="0" borderId="12" xfId="0" applyFont="1" applyFill="1" applyBorder="1"/>
    <xf numFmtId="0" fontId="1" fillId="0" borderId="0" xfId="0" applyFont="1" applyBorder="1" applyAlignment="1"/>
    <xf numFmtId="0" fontId="1" fillId="0" borderId="13" xfId="0" applyFont="1" applyBorder="1" applyAlignment="1"/>
    <xf numFmtId="0" fontId="0" fillId="0" borderId="0" xfId="0" applyBorder="1" applyAlignment="1"/>
    <xf numFmtId="4" fontId="10" fillId="0" borderId="12" xfId="0" applyNumberFormat="1" applyFont="1" applyBorder="1" applyAlignment="1"/>
    <xf numFmtId="4" fontId="10" fillId="0" borderId="12" xfId="0" applyNumberFormat="1" applyFont="1" applyBorder="1" applyAlignment="1">
      <alignment wrapText="1"/>
    </xf>
    <xf numFmtId="0" fontId="6" fillId="0" borderId="11" xfId="0" applyFont="1" applyBorder="1" applyAlignment="1">
      <alignment vertical="top" wrapText="1"/>
    </xf>
    <xf numFmtId="0" fontId="6" fillId="0" borderId="0" xfId="4" applyFont="1" applyFill="1" applyBorder="1"/>
    <xf numFmtId="0" fontId="6" fillId="0" borderId="0" xfId="4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6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0" fontId="11" fillId="0" borderId="0" xfId="0" applyFont="1"/>
    <xf numFmtId="0" fontId="10" fillId="0" borderId="2" xfId="4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/>
    <xf numFmtId="0" fontId="11" fillId="0" borderId="0" xfId="0" applyFont="1" applyAlignment="1"/>
    <xf numFmtId="0" fontId="11" fillId="0" borderId="14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wrapText="1"/>
    </xf>
    <xf numFmtId="0" fontId="11" fillId="0" borderId="0" xfId="0" applyFont="1" applyFill="1" applyAlignment="1">
      <alignment horizontal="left"/>
    </xf>
    <xf numFmtId="0" fontId="12" fillId="0" borderId="0" xfId="0" applyFont="1"/>
    <xf numFmtId="0" fontId="12" fillId="0" borderId="0" xfId="0" applyFont="1" applyFill="1"/>
    <xf numFmtId="0" fontId="12" fillId="0" borderId="2" xfId="0" applyFont="1" applyBorder="1" applyAlignment="1">
      <alignment horizontal="center" vertical="top" wrapText="1"/>
    </xf>
    <xf numFmtId="0" fontId="10" fillId="0" borderId="11" xfId="4" applyFont="1" applyFill="1" applyBorder="1" applyAlignment="1">
      <alignment horizontal="right"/>
    </xf>
    <xf numFmtId="0" fontId="11" fillId="0" borderId="0" xfId="0" applyFont="1" applyBorder="1"/>
    <xf numFmtId="0" fontId="10" fillId="0" borderId="0" xfId="0" applyFont="1" applyAlignment="1">
      <alignment vertical="center" wrapText="1"/>
    </xf>
    <xf numFmtId="0" fontId="11" fillId="2" borderId="11" xfId="0" applyFont="1" applyFill="1" applyBorder="1" applyAlignment="1">
      <alignment horizontal="center" vertical="top" wrapText="1"/>
    </xf>
    <xf numFmtId="0" fontId="11" fillId="2" borderId="16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10" fillId="0" borderId="2" xfId="0" applyFont="1" applyBorder="1" applyAlignment="1">
      <alignment horizontal="center"/>
    </xf>
    <xf numFmtId="0" fontId="11" fillId="0" borderId="0" xfId="0" applyFont="1" applyFill="1" applyAlignment="1"/>
    <xf numFmtId="0" fontId="11" fillId="0" borderId="13" xfId="0" applyFont="1" applyBorder="1" applyAlignment="1"/>
    <xf numFmtId="0" fontId="11" fillId="0" borderId="18" xfId="0" applyFont="1" applyBorder="1" applyAlignme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Fill="1" applyBorder="1"/>
    <xf numFmtId="0" fontId="12" fillId="0" borderId="4" xfId="4" applyFont="1" applyBorder="1"/>
    <xf numFmtId="0" fontId="12" fillId="0" borderId="5" xfId="4" applyFont="1" applyBorder="1"/>
    <xf numFmtId="0" fontId="12" fillId="0" borderId="5" xfId="4" applyFont="1" applyBorder="1" applyAlignment="1">
      <alignment wrapText="1"/>
    </xf>
    <xf numFmtId="0" fontId="12" fillId="0" borderId="5" xfId="4" applyFont="1" applyBorder="1" applyAlignment="1">
      <alignment horizontal="left"/>
    </xf>
    <xf numFmtId="0" fontId="12" fillId="0" borderId="5" xfId="4" applyFont="1" applyBorder="1" applyAlignment="1">
      <alignment horizontal="left" wrapText="1"/>
    </xf>
    <xf numFmtId="0" fontId="12" fillId="0" borderId="2" xfId="0" applyFont="1" applyBorder="1" applyAlignment="1">
      <alignment horizontal="justify" vertical="top" wrapText="1"/>
    </xf>
    <xf numFmtId="0" fontId="12" fillId="4" borderId="5" xfId="4" applyFont="1" applyFill="1" applyBorder="1" applyAlignment="1">
      <alignment horizontal="left"/>
    </xf>
    <xf numFmtId="0" fontId="12" fillId="4" borderId="5" xfId="4" applyFont="1" applyFill="1" applyBorder="1" applyAlignment="1">
      <alignment horizontal="left" vertical="center"/>
    </xf>
    <xf numFmtId="0" fontId="12" fillId="4" borderId="5" xfId="4" applyFont="1" applyFill="1" applyBorder="1" applyAlignment="1">
      <alignment horizontal="left" wrapText="1"/>
    </xf>
    <xf numFmtId="3" fontId="12" fillId="0" borderId="2" xfId="0" applyNumberFormat="1" applyFont="1" applyBorder="1"/>
    <xf numFmtId="3" fontId="12" fillId="0" borderId="2" xfId="0" applyNumberFormat="1" applyFont="1" applyBorder="1" applyAlignment="1">
      <alignment horizontal="right" vertical="top" wrapText="1"/>
    </xf>
    <xf numFmtId="3" fontId="12" fillId="0" borderId="2" xfId="0" applyNumberFormat="1" applyFont="1" applyBorder="1" applyAlignment="1">
      <alignment wrapText="1"/>
    </xf>
    <xf numFmtId="3" fontId="12" fillId="0" borderId="2" xfId="0" applyNumberFormat="1" applyFont="1" applyBorder="1" applyAlignment="1">
      <alignment horizontal="right"/>
    </xf>
    <xf numFmtId="3" fontId="12" fillId="0" borderId="2" xfId="0" applyNumberFormat="1" applyFont="1" applyBorder="1" applyAlignment="1">
      <alignment horizontal="right" vertical="top"/>
    </xf>
    <xf numFmtId="3" fontId="11" fillId="0" borderId="2" xfId="0" applyNumberFormat="1" applyFont="1" applyBorder="1" applyAlignment="1">
      <alignment horizontal="right" vertical="top" wrapText="1"/>
    </xf>
    <xf numFmtId="3" fontId="11" fillId="0" borderId="0" xfId="0" applyNumberFormat="1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49" fontId="12" fillId="0" borderId="2" xfId="0" applyNumberFormat="1" applyFont="1" applyBorder="1" applyAlignment="1">
      <alignment horizontal="right"/>
    </xf>
    <xf numFmtId="0" fontId="12" fillId="0" borderId="2" xfId="0" applyFont="1" applyBorder="1"/>
    <xf numFmtId="0" fontId="12" fillId="0" borderId="2" xfId="4" applyFont="1" applyBorder="1"/>
    <xf numFmtId="0" fontId="12" fillId="0" borderId="5" xfId="4" applyFont="1" applyBorder="1" applyAlignment="1">
      <alignment horizontal="left" vertical="center" wrapText="1"/>
    </xf>
    <xf numFmtId="0" fontId="5" fillId="0" borderId="2" xfId="0" applyFont="1" applyBorder="1" applyAlignment="1">
      <alignment vertical="top" wrapText="1"/>
    </xf>
    <xf numFmtId="0" fontId="6" fillId="4" borderId="0" xfId="4" applyFont="1" applyFill="1" applyBorder="1"/>
    <xf numFmtId="0" fontId="6" fillId="4" borderId="0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vertical="top" wrapText="1"/>
    </xf>
    <xf numFmtId="0" fontId="6" fillId="4" borderId="0" xfId="0" applyFont="1" applyFill="1" applyAlignment="1">
      <alignment horizontal="left"/>
    </xf>
    <xf numFmtId="0" fontId="12" fillId="0" borderId="2" xfId="0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11" fillId="4" borderId="0" xfId="4" applyFont="1" applyFill="1" applyBorder="1"/>
    <xf numFmtId="49" fontId="11" fillId="0" borderId="2" xfId="0" applyNumberFormat="1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3" fontId="12" fillId="0" borderId="2" xfId="0" applyNumberFormat="1" applyFont="1" applyBorder="1" applyAlignment="1">
      <alignment vertical="top" wrapText="1"/>
    </xf>
    <xf numFmtId="3" fontId="12" fillId="0" borderId="2" xfId="2" applyNumberFormat="1" applyFont="1" applyFill="1" applyBorder="1" applyAlignment="1">
      <alignment vertical="center"/>
    </xf>
    <xf numFmtId="3" fontId="13" fillId="0" borderId="2" xfId="0" applyNumberFormat="1" applyFont="1" applyBorder="1" applyAlignment="1"/>
    <xf numFmtId="3" fontId="12" fillId="0" borderId="2" xfId="0" applyNumberFormat="1" applyFont="1" applyBorder="1" applyAlignment="1"/>
    <xf numFmtId="3" fontId="12" fillId="0" borderId="2" xfId="0" applyNumberFormat="1" applyFont="1" applyBorder="1" applyAlignment="1">
      <alignment vertical="center"/>
    </xf>
    <xf numFmtId="3" fontId="12" fillId="0" borderId="2" xfId="0" applyNumberFormat="1" applyFont="1" applyFill="1" applyBorder="1" applyAlignment="1"/>
    <xf numFmtId="3" fontId="12" fillId="0" borderId="2" xfId="0" applyNumberFormat="1" applyFont="1" applyFill="1" applyBorder="1" applyAlignment="1">
      <alignment vertical="center"/>
    </xf>
    <xf numFmtId="3" fontId="13" fillId="0" borderId="2" xfId="0" applyNumberFormat="1" applyFont="1" applyFill="1" applyBorder="1" applyAlignment="1">
      <alignment vertical="center"/>
    </xf>
    <xf numFmtId="3" fontId="12" fillId="0" borderId="2" xfId="0" applyNumberFormat="1" applyFont="1" applyFill="1" applyBorder="1" applyAlignment="1">
      <alignment vertical="center" wrapText="1"/>
    </xf>
    <xf numFmtId="3" fontId="13" fillId="0" borderId="2" xfId="2" applyNumberFormat="1" applyFont="1" applyFill="1" applyBorder="1" applyAlignment="1">
      <alignment vertical="center"/>
    </xf>
    <xf numFmtId="164" fontId="12" fillId="0" borderId="12" xfId="1" applyNumberFormat="1" applyFont="1" applyFill="1" applyBorder="1" applyAlignment="1" applyProtection="1">
      <alignment horizontal="center"/>
      <protection locked="0"/>
    </xf>
    <xf numFmtId="164" fontId="12" fillId="0" borderId="22" xfId="1" applyNumberFormat="1" applyFont="1" applyFill="1" applyBorder="1" applyAlignment="1" applyProtection="1">
      <alignment horizontal="center"/>
      <protection locked="0"/>
    </xf>
    <xf numFmtId="164" fontId="12" fillId="0" borderId="2" xfId="1" applyNumberFormat="1" applyFont="1" applyFill="1" applyBorder="1" applyAlignment="1" applyProtection="1">
      <alignment horizontal="center"/>
      <protection locked="0"/>
    </xf>
    <xf numFmtId="0" fontId="15" fillId="0" borderId="2" xfId="0" applyFont="1" applyBorder="1"/>
    <xf numFmtId="0" fontId="12" fillId="0" borderId="2" xfId="0" applyFont="1" applyBorder="1" applyAlignment="1">
      <alignment vertical="top" wrapText="1"/>
    </xf>
    <xf numFmtId="0" fontId="6" fillId="0" borderId="19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right" vertical="top" wrapText="1"/>
    </xf>
    <xf numFmtId="4" fontId="5" fillId="0" borderId="2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6" fillId="0" borderId="1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0" fontId="6" fillId="0" borderId="7" xfId="0" applyFont="1" applyBorder="1" applyAlignment="1">
      <alignment horizontal="left" vertical="top" wrapText="1"/>
    </xf>
    <xf numFmtId="0" fontId="6" fillId="4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5" fillId="0" borderId="8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9" fontId="6" fillId="0" borderId="2" xfId="0" applyNumberFormat="1" applyFont="1" applyFill="1" applyBorder="1" applyAlignment="1">
      <alignment wrapText="1"/>
    </xf>
    <xf numFmtId="49" fontId="1" fillId="0" borderId="2" xfId="0" applyNumberFormat="1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wrapText="1"/>
    </xf>
    <xf numFmtId="0" fontId="6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10" fillId="0" borderId="2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0" xfId="0" applyFont="1" applyBorder="1"/>
    <xf numFmtId="0" fontId="6" fillId="0" borderId="21" xfId="0" applyFont="1" applyBorder="1"/>
    <xf numFmtId="0" fontId="11" fillId="0" borderId="15" xfId="0" applyFont="1" applyBorder="1" applyAlignment="1">
      <alignment vertical="top" wrapText="1"/>
    </xf>
    <xf numFmtId="0" fontId="6" fillId="0" borderId="15" xfId="0" applyFont="1" applyBorder="1"/>
    <xf numFmtId="0" fontId="6" fillId="0" borderId="17" xfId="0" applyFont="1" applyBorder="1"/>
    <xf numFmtId="0" fontId="11" fillId="0" borderId="0" xfId="0" applyFont="1" applyBorder="1" applyAlignment="1">
      <alignment vertical="top" wrapText="1"/>
    </xf>
    <xf numFmtId="0" fontId="6" fillId="0" borderId="1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49" fontId="6" fillId="0" borderId="2" xfId="0" applyNumberFormat="1" applyFont="1" applyBorder="1" applyAlignment="1">
      <alignment wrapText="1"/>
    </xf>
    <xf numFmtId="0" fontId="6" fillId="0" borderId="14" xfId="0" applyFont="1" applyBorder="1"/>
    <xf numFmtId="0" fontId="6" fillId="0" borderId="20" xfId="0" applyFont="1" applyBorder="1"/>
    <xf numFmtId="0" fontId="11" fillId="0" borderId="0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49" fontId="6" fillId="0" borderId="2" xfId="0" applyNumberFormat="1" applyFont="1" applyBorder="1" applyAlignment="1">
      <alignment horizontal="left" wrapText="1"/>
    </xf>
    <xf numFmtId="0" fontId="6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 readingOrder="1"/>
    </xf>
    <xf numFmtId="49" fontId="6" fillId="3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" fontId="6" fillId="0" borderId="12" xfId="0" applyNumberFormat="1" applyFont="1" applyBorder="1" applyAlignment="1">
      <alignment horizontal="left" wrapText="1"/>
    </xf>
    <xf numFmtId="4" fontId="6" fillId="0" borderId="13" xfId="0" applyNumberFormat="1" applyFont="1" applyBorder="1" applyAlignment="1">
      <alignment horizontal="left" wrapText="1"/>
    </xf>
    <xf numFmtId="4" fontId="6" fillId="0" borderId="18" xfId="0" applyNumberFormat="1" applyFont="1" applyBorder="1" applyAlignment="1">
      <alignment horizontal="left" wrapText="1"/>
    </xf>
    <xf numFmtId="49" fontId="6" fillId="0" borderId="12" xfId="0" applyNumberFormat="1" applyFont="1" applyBorder="1" applyAlignment="1">
      <alignment horizontal="left" wrapText="1"/>
    </xf>
    <xf numFmtId="49" fontId="6" fillId="0" borderId="13" xfId="0" applyNumberFormat="1" applyFont="1" applyBorder="1" applyAlignment="1">
      <alignment horizontal="left" wrapText="1"/>
    </xf>
    <xf numFmtId="49" fontId="6" fillId="0" borderId="18" xfId="0" applyNumberFormat="1" applyFont="1" applyBorder="1" applyAlignment="1">
      <alignment horizontal="left" wrapText="1"/>
    </xf>
    <xf numFmtId="0" fontId="6" fillId="0" borderId="14" xfId="0" applyFont="1" applyBorder="1" applyAlignment="1">
      <alignment horizontal="center"/>
    </xf>
    <xf numFmtId="49" fontId="6" fillId="3" borderId="12" xfId="0" applyNumberFormat="1" applyFont="1" applyFill="1" applyBorder="1" applyAlignment="1">
      <alignment horizontal="center" wrapText="1"/>
    </xf>
    <xf numFmtId="49" fontId="6" fillId="3" borderId="13" xfId="0" applyNumberFormat="1" applyFont="1" applyFill="1" applyBorder="1" applyAlignment="1">
      <alignment horizontal="center" wrapText="1"/>
    </xf>
    <xf numFmtId="49" fontId="6" fillId="3" borderId="18" xfId="0" applyNumberFormat="1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0" borderId="13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8" xfId="4" applyFont="1" applyFill="1" applyBorder="1" applyAlignment="1">
      <alignment horizontal="right" wrapText="1"/>
    </xf>
    <xf numFmtId="0" fontId="6" fillId="0" borderId="20" xfId="0" applyFont="1" applyBorder="1" applyAlignment="1">
      <alignment wrapText="1"/>
    </xf>
    <xf numFmtId="0" fontId="6" fillId="0" borderId="2" xfId="0" applyFont="1" applyBorder="1" applyAlignment="1">
      <alignment horizont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8" fillId="3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5" fillId="0" borderId="0" xfId="4" applyFont="1" applyBorder="1" applyAlignment="1">
      <alignment horizontal="center" wrapText="1"/>
    </xf>
    <xf numFmtId="0" fontId="6" fillId="0" borderId="15" xfId="0" applyFont="1" applyBorder="1" applyAlignment="1">
      <alignment wrapText="1"/>
    </xf>
  </cellXfs>
  <cellStyles count="6">
    <cellStyle name="Comma 3" xfId="1"/>
    <cellStyle name="Comma_Obrazac-AMKO VELIČANSTVENI 2" xfId="2"/>
    <cellStyle name="ja" xfId="3"/>
    <cellStyle name="Normal" xfId="0" builtinId="0"/>
    <cellStyle name="Normal_TFI-FIN" xfId="4"/>
    <cellStyle name="Obično_Tabela B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ABAHU~1/LOCALS~1/Temp/ZAB_31.12.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ABAHU~1/LOCALS~1/Temp/ZAB_30.06.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c/G/Copy%20of%20obrac2000/2017/3006/var%20II/ZAB_30.06.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LNA_SRED (2)"/>
      <sheetName val="st_sr_rev2016"/>
      <sheetName val="n-2016"/>
      <sheetName val="nab-2015"/>
      <sheetName val="st sr prod"/>
      <sheetName val="st 2016"/>
      <sheetName val="Amort"/>
      <sheetName val="int.izr.st"/>
      <sheetName val="st_sr_dob"/>
      <sheetName val="Sheet1 (2)"/>
      <sheetName val="025-2015"/>
      <sheetName val="DOB_"/>
      <sheetName val="KUPCI"/>
      <sheetName val="23"/>
      <sheetName val="krediti_3006"/>
      <sheetName val="STALNA_SRED"/>
      <sheetName val="p_kap2 "/>
      <sheetName val="PromjKapitala"/>
      <sheetName val="OST OB"/>
      <sheetName val="B.Stanja"/>
      <sheetName val="B.Stanja (2)"/>
      <sheetName val="B.St.eng.eur"/>
      <sheetName val="BIL"/>
      <sheetName val="bil_stanja"/>
      <sheetName val="Bilans uspjeha_"/>
      <sheetName val="Bilans uspjeha"/>
      <sheetName val="bi_us_2017"/>
      <sheetName val="B.Uspjeha"/>
      <sheetName val="B.Us.ENG.EUR"/>
      <sheetName val="got"/>
      <sheetName val="g.t.dir"/>
      <sheetName val="pos.pod"/>
      <sheetName val="Podaci o plaćama"/>
      <sheetName val="List4"/>
      <sheetName val="List1"/>
      <sheetName val="KAP 15"/>
      <sheetName val="pkap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6">
          <cell r="AH36">
            <v>0</v>
          </cell>
        </row>
        <row r="63">
          <cell r="AH63">
            <v>0</v>
          </cell>
        </row>
        <row r="64">
          <cell r="AH64">
            <v>0</v>
          </cell>
        </row>
        <row r="65">
          <cell r="AH65">
            <v>0</v>
          </cell>
        </row>
        <row r="66">
          <cell r="AH66">
            <v>0</v>
          </cell>
        </row>
        <row r="67">
          <cell r="AH67">
            <v>0</v>
          </cell>
        </row>
        <row r="68">
          <cell r="AH68">
            <v>0</v>
          </cell>
        </row>
        <row r="70">
          <cell r="AH70">
            <v>0</v>
          </cell>
        </row>
        <row r="72">
          <cell r="AA72">
            <v>0</v>
          </cell>
          <cell r="AH72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ALNA_SRED (2)"/>
      <sheetName val="st_sr_rev2016"/>
      <sheetName val="n-2016"/>
      <sheetName val="nab-2015"/>
      <sheetName val="st sr prod"/>
      <sheetName val="st 2016"/>
      <sheetName val="Amort"/>
      <sheetName val="int.izr.st"/>
      <sheetName val="st_sr_dob"/>
      <sheetName val="Sheet1 (2)"/>
      <sheetName val="025-2015"/>
      <sheetName val="DOB_"/>
      <sheetName val="KUPCI"/>
      <sheetName val="23"/>
      <sheetName val="krediti_3006"/>
      <sheetName val="STALNA_SRED"/>
      <sheetName val="p_kap2 "/>
      <sheetName val="PromjKapitala"/>
      <sheetName val="OST OB"/>
      <sheetName val="B.Stanja"/>
      <sheetName val="B.Stanja (2)"/>
      <sheetName val="B.St.eng.eur"/>
      <sheetName val="BIL"/>
      <sheetName val="bil_stanja"/>
      <sheetName val="Bilans uspjeha_"/>
      <sheetName val="Bilans uspjeha"/>
      <sheetName val="bi_us_2017"/>
      <sheetName val="B.Uspjeha"/>
      <sheetName val="B.Us.ENG.EUR"/>
      <sheetName val="got"/>
      <sheetName val="g.t.dir"/>
      <sheetName val="pos.pod"/>
      <sheetName val="Podaci o plaćama"/>
      <sheetName val="List4"/>
      <sheetName val="List1"/>
      <sheetName val="KAP 15"/>
      <sheetName val="pkap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6">
          <cell r="AA26">
            <v>0</v>
          </cell>
          <cell r="AV26">
            <v>0</v>
          </cell>
        </row>
        <row r="27">
          <cell r="AV27">
            <v>803</v>
          </cell>
        </row>
        <row r="28">
          <cell r="AV28">
            <v>0</v>
          </cell>
        </row>
        <row r="29">
          <cell r="AV29">
            <v>133552</v>
          </cell>
        </row>
        <row r="30">
          <cell r="AV30">
            <v>0</v>
          </cell>
        </row>
        <row r="32">
          <cell r="AV32">
            <v>1808336</v>
          </cell>
        </row>
        <row r="33">
          <cell r="AV33">
            <v>6594749</v>
          </cell>
        </row>
        <row r="34">
          <cell r="AV34">
            <v>7928401</v>
          </cell>
        </row>
        <row r="35">
          <cell r="AV35">
            <v>0</v>
          </cell>
        </row>
        <row r="36">
          <cell r="AV36">
            <v>1558938</v>
          </cell>
        </row>
        <row r="59">
          <cell r="AV59">
            <v>65967</v>
          </cell>
        </row>
        <row r="63">
          <cell r="AV63">
            <v>2992769</v>
          </cell>
        </row>
        <row r="64">
          <cell r="AV64">
            <v>3382058</v>
          </cell>
        </row>
        <row r="65">
          <cell r="AV65">
            <v>1462720</v>
          </cell>
        </row>
        <row r="66">
          <cell r="AV66">
            <v>7076</v>
          </cell>
        </row>
        <row r="67">
          <cell r="AV67">
            <v>0</v>
          </cell>
        </row>
        <row r="68">
          <cell r="AV68">
            <v>29071</v>
          </cell>
        </row>
        <row r="71">
          <cell r="AV71">
            <v>35556</v>
          </cell>
        </row>
        <row r="72">
          <cell r="AV72">
            <v>0</v>
          </cell>
        </row>
        <row r="75">
          <cell r="AV75">
            <v>185490</v>
          </cell>
        </row>
        <row r="76">
          <cell r="AV76">
            <v>1781774</v>
          </cell>
        </row>
        <row r="78">
          <cell r="AV78">
            <v>7282</v>
          </cell>
        </row>
        <row r="87">
          <cell r="AV87">
            <v>368191</v>
          </cell>
        </row>
        <row r="92">
          <cell r="AV92">
            <v>665252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ALNA_SRED (2)"/>
      <sheetName val="st_sr_rev2016"/>
      <sheetName val="n-2016"/>
      <sheetName val="nab-2015"/>
      <sheetName val="st sr prod"/>
      <sheetName val="st 2016"/>
      <sheetName val="Amort"/>
      <sheetName val="int.izr.st"/>
      <sheetName val="st_sr_dob"/>
      <sheetName val="Sheet1 (2)"/>
      <sheetName val="025-2015"/>
      <sheetName val="DOB_"/>
      <sheetName val="KUPCI"/>
      <sheetName val="23"/>
      <sheetName val="krediti_3006"/>
      <sheetName val="STALNA_SRED"/>
      <sheetName val="p_kap2 "/>
      <sheetName val="PromjKapitala"/>
      <sheetName val="OST OB"/>
      <sheetName val="B.Stanja"/>
      <sheetName val="B.Stanja (2)"/>
      <sheetName val="B.St.eng.eur"/>
      <sheetName val="BIL"/>
      <sheetName val="bil_stanja"/>
      <sheetName val="Bilans uspjeha_"/>
      <sheetName val="Bilans uspjeha"/>
      <sheetName val="bi_us_2017"/>
      <sheetName val="B.Uspjeha"/>
      <sheetName val="B.Us.ENG.EUR"/>
      <sheetName val="got"/>
      <sheetName val="g.t.dir"/>
      <sheetName val="pos.pod"/>
      <sheetName val="Podaci o plaćama"/>
      <sheetName val="List4"/>
      <sheetName val="List1"/>
      <sheetName val="KAP 15"/>
      <sheetName val="pkap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6">
          <cell r="AA26">
            <v>0</v>
          </cell>
        </row>
        <row r="112">
          <cell r="AV112">
            <v>0</v>
          </cell>
        </row>
        <row r="123">
          <cell r="AV123">
            <v>274384</v>
          </cell>
        </row>
        <row r="124">
          <cell r="AV124">
            <v>728653</v>
          </cell>
        </row>
        <row r="135">
          <cell r="AV135">
            <v>4014108</v>
          </cell>
        </row>
        <row r="147">
          <cell r="AV147">
            <v>1670000</v>
          </cell>
        </row>
        <row r="149">
          <cell r="AV149">
            <v>1095237</v>
          </cell>
        </row>
        <row r="153">
          <cell r="AV153">
            <v>140738</v>
          </cell>
        </row>
        <row r="155">
          <cell r="AV155">
            <v>1525425</v>
          </cell>
        </row>
        <row r="156">
          <cell r="AV156">
            <v>1358684</v>
          </cell>
        </row>
        <row r="157">
          <cell r="AV157">
            <v>781</v>
          </cell>
        </row>
        <row r="160">
          <cell r="AV160">
            <v>342607</v>
          </cell>
        </row>
        <row r="161">
          <cell r="AV161">
            <v>1460</v>
          </cell>
        </row>
        <row r="162">
          <cell r="AV162">
            <v>1966</v>
          </cell>
        </row>
        <row r="163">
          <cell r="AV163">
            <v>62283</v>
          </cell>
        </row>
        <row r="164">
          <cell r="AV164">
            <v>0</v>
          </cell>
        </row>
        <row r="165">
          <cell r="AV165">
            <v>46279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pobjeda-tesanj.ba" TargetMode="External"/><Relationship Id="rId1" Type="http://schemas.openxmlformats.org/officeDocument/2006/relationships/hyperlink" Target="http://www.pobjeda-tesanj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4"/>
  <sheetViews>
    <sheetView topLeftCell="A41" zoomScale="130" zoomScaleNormal="130" workbookViewId="0">
      <selection activeCell="F49" sqref="F49"/>
    </sheetView>
  </sheetViews>
  <sheetFormatPr defaultRowHeight="12.75"/>
  <cols>
    <col min="1" max="1" width="40.42578125" style="6" customWidth="1"/>
    <col min="2" max="2" width="47.85546875" style="7" customWidth="1"/>
    <col min="3" max="16384" width="9.140625" style="7"/>
  </cols>
  <sheetData>
    <row r="1" spans="1:2" ht="13.5">
      <c r="A1" s="2" t="s">
        <v>156</v>
      </c>
      <c r="B1" s="1" t="s">
        <v>128</v>
      </c>
    </row>
    <row r="2" spans="1:2" ht="13.5">
      <c r="A2" s="134" t="s">
        <v>693</v>
      </c>
      <c r="B2" s="48" t="s">
        <v>129</v>
      </c>
    </row>
    <row r="3" spans="1:2" ht="14.25" thickBot="1">
      <c r="A3" s="10" t="s">
        <v>152</v>
      </c>
      <c r="B3" s="10" t="s">
        <v>153</v>
      </c>
    </row>
    <row r="4" spans="1:2" ht="27.75" thickTop="1">
      <c r="A4" s="11" t="s">
        <v>136</v>
      </c>
      <c r="B4" s="102" t="s">
        <v>2</v>
      </c>
    </row>
    <row r="5" spans="1:2" ht="13.5">
      <c r="A5" s="12" t="s">
        <v>130</v>
      </c>
      <c r="B5" s="103"/>
    </row>
    <row r="6" spans="1:2" ht="25.5">
      <c r="A6" s="14" t="s">
        <v>135</v>
      </c>
      <c r="B6" s="104" t="s">
        <v>654</v>
      </c>
    </row>
    <row r="7" spans="1:2">
      <c r="A7" s="13" t="s">
        <v>124</v>
      </c>
      <c r="B7" s="105" t="s">
        <v>3</v>
      </c>
    </row>
    <row r="8" spans="1:2">
      <c r="A8" s="15" t="s">
        <v>127</v>
      </c>
      <c r="B8" s="105" t="s">
        <v>4</v>
      </c>
    </row>
    <row r="9" spans="1:2">
      <c r="A9" s="13" t="s">
        <v>125</v>
      </c>
      <c r="B9" s="105" t="s">
        <v>659</v>
      </c>
    </row>
    <row r="10" spans="1:2">
      <c r="A10" s="13" t="s">
        <v>126</v>
      </c>
      <c r="B10" s="105" t="s">
        <v>660</v>
      </c>
    </row>
    <row r="11" spans="1:2">
      <c r="A11" s="16" t="s">
        <v>131</v>
      </c>
      <c r="B11" s="105" t="s">
        <v>5</v>
      </c>
    </row>
    <row r="12" spans="1:2">
      <c r="A12" s="16" t="s">
        <v>137</v>
      </c>
      <c r="B12" s="108">
        <v>383</v>
      </c>
    </row>
    <row r="13" spans="1:2" ht="25.5">
      <c r="A13" s="16" t="s">
        <v>144</v>
      </c>
      <c r="B13" s="127" t="s">
        <v>673</v>
      </c>
    </row>
    <row r="14" spans="1:2" ht="25.5">
      <c r="A14" s="16" t="s">
        <v>132</v>
      </c>
      <c r="B14" s="110" t="s">
        <v>674</v>
      </c>
    </row>
    <row r="15" spans="1:2" ht="38.25">
      <c r="A15" s="16" t="s">
        <v>151</v>
      </c>
      <c r="B15" s="109" t="s">
        <v>657</v>
      </c>
    </row>
    <row r="16" spans="1:2" ht="38.25">
      <c r="A16" s="16" t="s">
        <v>134</v>
      </c>
      <c r="B16" s="110" t="s">
        <v>675</v>
      </c>
    </row>
    <row r="17" spans="1:2" ht="30.75" customHeight="1">
      <c r="A17" s="17" t="s">
        <v>133</v>
      </c>
      <c r="B17" s="105"/>
    </row>
    <row r="18" spans="1:2" ht="38.25">
      <c r="A18" s="16" t="s">
        <v>138</v>
      </c>
      <c r="B18" s="106" t="s">
        <v>661</v>
      </c>
    </row>
    <row r="19" spans="1:2" ht="63.75">
      <c r="A19" s="16" t="s">
        <v>139</v>
      </c>
      <c r="B19" s="110" t="s">
        <v>676</v>
      </c>
    </row>
    <row r="20" spans="1:2" ht="97.5" customHeight="1">
      <c r="A20" s="16" t="s">
        <v>140</v>
      </c>
      <c r="B20" s="110" t="s">
        <v>694</v>
      </c>
    </row>
    <row r="21" spans="1:2" ht="29.25" customHeight="1">
      <c r="A21" s="18" t="s">
        <v>154</v>
      </c>
      <c r="B21" s="108"/>
    </row>
    <row r="22" spans="1:2" ht="25.5">
      <c r="A22" s="19" t="s">
        <v>141</v>
      </c>
      <c r="B22" s="108">
        <v>599</v>
      </c>
    </row>
    <row r="23" spans="1:2" ht="27.75" customHeight="1">
      <c r="A23" s="16" t="s">
        <v>142</v>
      </c>
      <c r="B23" s="110" t="s">
        <v>658</v>
      </c>
    </row>
    <row r="24" spans="1:2" ht="80.25" customHeight="1">
      <c r="A24" s="16" t="s">
        <v>143</v>
      </c>
      <c r="B24" s="110" t="s">
        <v>662</v>
      </c>
    </row>
    <row r="25" spans="1:2" ht="27">
      <c r="A25" s="17" t="s">
        <v>165</v>
      </c>
      <c r="B25" s="105"/>
    </row>
    <row r="26" spans="1:2" ht="51">
      <c r="A26" s="19" t="s">
        <v>643</v>
      </c>
      <c r="B26" s="105"/>
    </row>
    <row r="27" spans="1:2" ht="27">
      <c r="A27" s="17" t="s">
        <v>677</v>
      </c>
      <c r="B27" s="105"/>
    </row>
    <row r="28" spans="1:2" ht="27" customHeight="1">
      <c r="A28" s="19" t="s">
        <v>146</v>
      </c>
      <c r="B28" s="110" t="s">
        <v>678</v>
      </c>
    </row>
    <row r="29" spans="1:2" ht="20.25" customHeight="1">
      <c r="A29" s="153" t="s">
        <v>147</v>
      </c>
      <c r="B29" s="110" t="s">
        <v>679</v>
      </c>
    </row>
    <row r="30" spans="1:2" ht="55.5" customHeight="1">
      <c r="A30" s="154"/>
      <c r="B30" s="110" t="s">
        <v>680</v>
      </c>
    </row>
    <row r="31" spans="1:2" ht="30" customHeight="1">
      <c r="A31" s="154"/>
      <c r="B31" s="110" t="s">
        <v>681</v>
      </c>
    </row>
    <row r="32" spans="1:2" ht="17.25" customHeight="1">
      <c r="A32" s="154"/>
      <c r="B32" s="110" t="s">
        <v>682</v>
      </c>
    </row>
    <row r="33" spans="1:2" ht="25.5">
      <c r="A33" s="154"/>
      <c r="B33" s="110" t="s">
        <v>683</v>
      </c>
    </row>
    <row r="34" spans="1:2" ht="25.5">
      <c r="A34" s="154"/>
      <c r="B34" s="110" t="s">
        <v>684</v>
      </c>
    </row>
    <row r="35" spans="1:2" ht="25.5">
      <c r="A35" s="154"/>
      <c r="B35" s="110" t="s">
        <v>685</v>
      </c>
    </row>
    <row r="36" spans="1:2" ht="25.5">
      <c r="A36" s="155"/>
      <c r="B36" s="110" t="s">
        <v>686</v>
      </c>
    </row>
    <row r="37" spans="1:2" ht="25.5">
      <c r="A37" s="153" t="s">
        <v>148</v>
      </c>
      <c r="B37" s="110" t="s">
        <v>687</v>
      </c>
    </row>
    <row r="38" spans="1:2" ht="25.5">
      <c r="A38" s="154"/>
      <c r="B38" s="110" t="s">
        <v>688</v>
      </c>
    </row>
    <row r="39" spans="1:2" ht="25.5">
      <c r="A39" s="154"/>
      <c r="B39" s="110" t="s">
        <v>689</v>
      </c>
    </row>
    <row r="40" spans="1:2" ht="38.25">
      <c r="A40" s="154"/>
      <c r="B40" s="110" t="s">
        <v>690</v>
      </c>
    </row>
    <row r="41" spans="1:2" ht="38.25">
      <c r="A41" s="154"/>
      <c r="B41" s="110" t="s">
        <v>691</v>
      </c>
    </row>
    <row r="42" spans="1:2">
      <c r="A42" s="155"/>
      <c r="B42" s="110" t="s">
        <v>692</v>
      </c>
    </row>
    <row r="43" spans="1:2" ht="27">
      <c r="A43" s="18" t="s">
        <v>145</v>
      </c>
      <c r="B43" s="110"/>
    </row>
    <row r="44" spans="1:2" ht="25.5">
      <c r="A44" s="16" t="s">
        <v>644</v>
      </c>
      <c r="B44" s="105"/>
    </row>
    <row r="45" spans="1:2" ht="51">
      <c r="A45" s="16" t="s">
        <v>149</v>
      </c>
      <c r="B45" s="105"/>
    </row>
    <row r="46" spans="1:2" ht="51">
      <c r="A46" s="16" t="s">
        <v>150</v>
      </c>
      <c r="B46" s="105"/>
    </row>
    <row r="47" spans="1:2" ht="51">
      <c r="A47" s="16" t="s">
        <v>166</v>
      </c>
      <c r="B47" s="108"/>
    </row>
    <row r="48" spans="1:2" ht="51">
      <c r="A48" s="20" t="s">
        <v>167</v>
      </c>
      <c r="B48" s="108"/>
    </row>
    <row r="50" spans="1:2" s="60" customFormat="1">
      <c r="A50" s="135" t="s">
        <v>706</v>
      </c>
      <c r="B50" s="60" t="s">
        <v>655</v>
      </c>
    </row>
    <row r="51" spans="1:2" s="60" customFormat="1">
      <c r="A51" s="59"/>
      <c r="B51" s="60" t="s">
        <v>664</v>
      </c>
    </row>
    <row r="52" spans="1:2" s="60" customFormat="1">
      <c r="A52" s="59"/>
    </row>
    <row r="53" spans="1:2" s="60" customFormat="1">
      <c r="A53" s="59"/>
      <c r="B53" s="60" t="s">
        <v>332</v>
      </c>
    </row>
    <row r="54" spans="1:2" s="60" customFormat="1">
      <c r="A54" s="59"/>
      <c r="B54" s="60" t="s">
        <v>663</v>
      </c>
    </row>
  </sheetData>
  <mergeCells count="2">
    <mergeCell ref="A29:A36"/>
    <mergeCell ref="A37:A42"/>
  </mergeCells>
  <hyperlinks>
    <hyperlink ref="B10" r:id="rId1"/>
    <hyperlink ref="B9" r:id="rId2"/>
  </hyperlinks>
  <pageMargins left="0.7" right="0.7" top="0.75" bottom="0.75" header="0.3" footer="0.3"/>
  <pageSetup paperSize="9" orientation="portrait" horizontalDpi="1200" verticalDpi="1200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88"/>
  <sheetViews>
    <sheetView topLeftCell="A164" zoomScale="110" zoomScaleNormal="110" workbookViewId="0">
      <selection activeCell="N173" sqref="N173"/>
    </sheetView>
  </sheetViews>
  <sheetFormatPr defaultRowHeight="12.75"/>
  <cols>
    <col min="1" max="1" width="14.140625" style="22" customWidth="1"/>
    <col min="2" max="2" width="15.42578125" style="22" customWidth="1"/>
    <col min="3" max="3" width="18.42578125" style="22" customWidth="1"/>
    <col min="4" max="4" width="7.5703125" style="22" customWidth="1"/>
    <col min="5" max="7" width="3.140625" style="22" customWidth="1"/>
    <col min="8" max="8" width="16.5703125" style="72" customWidth="1"/>
    <col min="9" max="9" width="16.42578125" style="72" customWidth="1"/>
    <col min="10" max="16384" width="9.140625" style="22"/>
  </cols>
  <sheetData>
    <row r="1" spans="1:9" ht="13.5">
      <c r="A1" s="6"/>
      <c r="B1" s="1"/>
      <c r="I1" s="73" t="s">
        <v>128</v>
      </c>
    </row>
    <row r="2" spans="1:9" ht="13.5">
      <c r="A2" s="2"/>
      <c r="C2" s="23"/>
      <c r="I2" s="73" t="s">
        <v>155</v>
      </c>
    </row>
    <row r="3" spans="1:9" ht="13.5">
      <c r="A3" s="49" t="s">
        <v>334</v>
      </c>
      <c r="B3" s="157" t="s">
        <v>648</v>
      </c>
      <c r="C3" s="158"/>
      <c r="D3" s="158"/>
      <c r="E3" s="158"/>
      <c r="F3" s="158"/>
      <c r="G3" s="158"/>
      <c r="H3" s="158"/>
      <c r="I3" s="158"/>
    </row>
    <row r="4" spans="1:9" ht="13.5">
      <c r="A4" s="49" t="s">
        <v>178</v>
      </c>
      <c r="B4" s="157" t="s">
        <v>649</v>
      </c>
      <c r="C4" s="158"/>
      <c r="D4" s="158"/>
      <c r="E4" s="158"/>
      <c r="F4" s="158"/>
      <c r="G4" s="158"/>
      <c r="H4" s="158"/>
      <c r="I4" s="158"/>
    </row>
    <row r="5" spans="1:9">
      <c r="A5" s="49" t="s">
        <v>179</v>
      </c>
      <c r="B5" s="177" t="s">
        <v>646</v>
      </c>
      <c r="C5" s="178"/>
      <c r="D5" s="178"/>
      <c r="E5" s="178"/>
      <c r="F5" s="178"/>
      <c r="G5" s="178"/>
      <c r="H5" s="178"/>
      <c r="I5" s="178"/>
    </row>
    <row r="6" spans="1:9">
      <c r="A6" s="49" t="s">
        <v>180</v>
      </c>
      <c r="B6" s="177" t="s">
        <v>645</v>
      </c>
      <c r="C6" s="178"/>
      <c r="D6" s="178"/>
      <c r="E6" s="178"/>
      <c r="F6" s="178"/>
      <c r="G6" s="178"/>
      <c r="H6" s="178"/>
      <c r="I6" s="178"/>
    </row>
    <row r="7" spans="1:9">
      <c r="A7" s="49" t="s">
        <v>181</v>
      </c>
      <c r="B7" s="177" t="s">
        <v>1</v>
      </c>
      <c r="C7" s="178"/>
      <c r="D7" s="178"/>
      <c r="E7" s="178"/>
      <c r="F7" s="178"/>
      <c r="G7" s="178"/>
      <c r="H7" s="178"/>
      <c r="I7" s="178"/>
    </row>
    <row r="8" spans="1:9" ht="18" customHeight="1">
      <c r="A8" s="50"/>
      <c r="B8" s="50"/>
      <c r="C8" s="50"/>
      <c r="D8" s="51"/>
      <c r="E8" s="50"/>
      <c r="F8" s="50"/>
      <c r="G8" s="50"/>
      <c r="H8" s="74"/>
      <c r="I8" s="74"/>
    </row>
    <row r="9" spans="1:9" hidden="1">
      <c r="A9" s="50"/>
      <c r="B9" s="50"/>
      <c r="C9" s="50"/>
      <c r="D9" s="50"/>
      <c r="E9" s="50"/>
      <c r="F9" s="50"/>
      <c r="G9" s="50"/>
      <c r="H9" s="75"/>
      <c r="I9" s="75"/>
    </row>
    <row r="10" spans="1:9" ht="1.5" hidden="1" customHeight="1">
      <c r="A10" s="50"/>
      <c r="B10" s="50"/>
      <c r="C10" s="50"/>
      <c r="D10" s="50"/>
      <c r="E10" s="50"/>
      <c r="F10" s="50"/>
      <c r="G10" s="50"/>
      <c r="H10" s="75"/>
      <c r="I10" s="75"/>
    </row>
    <row r="11" spans="1:9" ht="18.75" customHeight="1">
      <c r="A11" s="179" t="s">
        <v>182</v>
      </c>
      <c r="B11" s="180"/>
      <c r="C11" s="180"/>
      <c r="D11" s="180"/>
      <c r="E11" s="180"/>
      <c r="F11" s="180"/>
      <c r="G11" s="180"/>
      <c r="H11" s="180"/>
      <c r="I11" s="180"/>
    </row>
    <row r="12" spans="1:9" ht="12" customHeight="1">
      <c r="A12" s="186"/>
      <c r="B12" s="186"/>
      <c r="C12" s="186"/>
      <c r="D12" s="186"/>
      <c r="E12" s="186"/>
      <c r="F12" s="186"/>
      <c r="G12" s="186"/>
      <c r="H12" s="186"/>
      <c r="I12" s="186"/>
    </row>
    <row r="13" spans="1:9" ht="18.75" customHeight="1">
      <c r="C13" s="186" t="s">
        <v>693</v>
      </c>
      <c r="D13" s="186"/>
      <c r="E13" s="186"/>
      <c r="F13" s="186"/>
      <c r="G13" s="186"/>
      <c r="H13" s="76"/>
    </row>
    <row r="14" spans="1:9">
      <c r="I14" s="72" t="s">
        <v>335</v>
      </c>
    </row>
    <row r="15" spans="1:9">
      <c r="A15" s="181" t="s">
        <v>122</v>
      </c>
      <c r="B15" s="187" t="s">
        <v>183</v>
      </c>
      <c r="C15" s="188"/>
      <c r="D15" s="24" t="s">
        <v>184</v>
      </c>
      <c r="E15" s="193" t="s">
        <v>168</v>
      </c>
      <c r="F15" s="194"/>
      <c r="G15" s="195"/>
      <c r="H15" s="196" t="s">
        <v>185</v>
      </c>
      <c r="I15" s="197"/>
    </row>
    <row r="16" spans="1:9">
      <c r="A16" s="182"/>
      <c r="B16" s="189"/>
      <c r="C16" s="190"/>
      <c r="D16" s="25"/>
      <c r="E16" s="200" t="s">
        <v>186</v>
      </c>
      <c r="F16" s="201"/>
      <c r="G16" s="202"/>
      <c r="H16" s="198"/>
      <c r="I16" s="199"/>
    </row>
    <row r="17" spans="1:9">
      <c r="A17" s="183"/>
      <c r="B17" s="189"/>
      <c r="C17" s="190"/>
      <c r="D17" s="25"/>
      <c r="E17" s="203"/>
      <c r="F17" s="204"/>
      <c r="G17" s="205"/>
      <c r="H17" s="77" t="s">
        <v>187</v>
      </c>
      <c r="I17" s="78" t="s">
        <v>188</v>
      </c>
    </row>
    <row r="18" spans="1:9">
      <c r="A18" s="184"/>
      <c r="B18" s="191"/>
      <c r="C18" s="192"/>
      <c r="D18" s="26"/>
      <c r="E18" s="206"/>
      <c r="F18" s="207"/>
      <c r="G18" s="208"/>
      <c r="H18" s="79" t="s">
        <v>189</v>
      </c>
      <c r="I18" s="80" t="s">
        <v>189</v>
      </c>
    </row>
    <row r="19" spans="1:9">
      <c r="A19" s="27">
        <v>1</v>
      </c>
      <c r="B19" s="185">
        <v>2</v>
      </c>
      <c r="C19" s="185"/>
      <c r="D19" s="27">
        <v>3</v>
      </c>
      <c r="E19" s="185">
        <v>4</v>
      </c>
      <c r="F19" s="185"/>
      <c r="G19" s="185"/>
      <c r="H19" s="80">
        <v>5</v>
      </c>
      <c r="I19" s="80">
        <v>6</v>
      </c>
    </row>
    <row r="20" spans="1:9" ht="13.5">
      <c r="A20" s="28"/>
      <c r="B20" s="163" t="s">
        <v>190</v>
      </c>
      <c r="C20" s="163"/>
      <c r="D20" s="28"/>
      <c r="E20" s="165"/>
      <c r="F20" s="165"/>
      <c r="G20" s="165"/>
      <c r="H20" s="81"/>
      <c r="I20" s="81"/>
    </row>
    <row r="21" spans="1:9">
      <c r="A21" s="28"/>
      <c r="B21" s="162" t="s">
        <v>191</v>
      </c>
      <c r="C21" s="162"/>
      <c r="D21" s="28"/>
      <c r="E21" s="28"/>
      <c r="F21" s="28"/>
      <c r="G21" s="28"/>
      <c r="H21" s="116"/>
      <c r="I21" s="116"/>
    </row>
    <row r="22" spans="1:9" ht="13.5">
      <c r="A22" s="28"/>
      <c r="B22" s="163" t="s">
        <v>41</v>
      </c>
      <c r="C22" s="163"/>
      <c r="D22" s="28"/>
      <c r="E22" s="28">
        <v>2</v>
      </c>
      <c r="F22" s="28">
        <v>0</v>
      </c>
      <c r="G22" s="70">
        <v>1</v>
      </c>
      <c r="H22" s="111">
        <f>H23+H27+H31+H32</f>
        <v>23951992</v>
      </c>
      <c r="I22" s="111">
        <f>I23+I27+I31+I32</f>
        <v>16247448</v>
      </c>
    </row>
    <row r="23" spans="1:9" ht="25.5" customHeight="1">
      <c r="A23" s="28">
        <v>60</v>
      </c>
      <c r="B23" s="162" t="s">
        <v>192</v>
      </c>
      <c r="C23" s="162"/>
      <c r="D23" s="28"/>
      <c r="E23" s="28">
        <v>2</v>
      </c>
      <c r="F23" s="28">
        <v>0</v>
      </c>
      <c r="G23" s="70">
        <v>2</v>
      </c>
      <c r="H23" s="111">
        <f>H24+H26+H25</f>
        <v>5141</v>
      </c>
      <c r="I23" s="111">
        <v>21215</v>
      </c>
    </row>
    <row r="24" spans="1:9" ht="29.25" customHeight="1">
      <c r="A24" s="28">
        <v>600</v>
      </c>
      <c r="B24" s="162" t="s">
        <v>193</v>
      </c>
      <c r="C24" s="162"/>
      <c r="D24" s="28"/>
      <c r="E24" s="28">
        <v>2</v>
      </c>
      <c r="F24" s="28">
        <v>0</v>
      </c>
      <c r="G24" s="70">
        <v>3</v>
      </c>
      <c r="H24" s="111">
        <v>0</v>
      </c>
      <c r="I24" s="111"/>
    </row>
    <row r="25" spans="1:9" ht="27.75" customHeight="1">
      <c r="A25" s="28">
        <v>601</v>
      </c>
      <c r="B25" s="162" t="s">
        <v>194</v>
      </c>
      <c r="C25" s="162"/>
      <c r="D25" s="28"/>
      <c r="E25" s="28">
        <v>2</v>
      </c>
      <c r="F25" s="28">
        <v>0</v>
      </c>
      <c r="G25" s="70">
        <v>4</v>
      </c>
      <c r="H25" s="111">
        <v>4530</v>
      </c>
      <c r="I25" s="111">
        <v>13437</v>
      </c>
    </row>
    <row r="26" spans="1:9" ht="28.5" customHeight="1">
      <c r="A26" s="28">
        <v>602</v>
      </c>
      <c r="B26" s="162" t="s">
        <v>195</v>
      </c>
      <c r="C26" s="162"/>
      <c r="D26" s="28"/>
      <c r="E26" s="28">
        <v>2</v>
      </c>
      <c r="F26" s="28">
        <v>0</v>
      </c>
      <c r="G26" s="70">
        <v>5</v>
      </c>
      <c r="H26" s="111">
        <v>611</v>
      </c>
      <c r="I26" s="111">
        <v>7778</v>
      </c>
    </row>
    <row r="27" spans="1:9" ht="24" customHeight="1">
      <c r="A27" s="28">
        <v>61</v>
      </c>
      <c r="B27" s="162" t="s">
        <v>196</v>
      </c>
      <c r="C27" s="162"/>
      <c r="D27" s="28"/>
      <c r="E27" s="28">
        <v>2</v>
      </c>
      <c r="F27" s="28">
        <v>0</v>
      </c>
      <c r="G27" s="70">
        <v>6</v>
      </c>
      <c r="H27" s="111">
        <f>H28+H29+H30</f>
        <v>23602524</v>
      </c>
      <c r="I27" s="111">
        <v>16199905</v>
      </c>
    </row>
    <row r="28" spans="1:9" ht="28.5" customHeight="1">
      <c r="A28" s="28">
        <v>610</v>
      </c>
      <c r="B28" s="162" t="s">
        <v>197</v>
      </c>
      <c r="C28" s="162"/>
      <c r="D28" s="28"/>
      <c r="E28" s="28">
        <v>2</v>
      </c>
      <c r="F28" s="28">
        <v>0</v>
      </c>
      <c r="G28" s="70">
        <v>7</v>
      </c>
      <c r="H28" s="111">
        <v>0</v>
      </c>
      <c r="I28" s="111"/>
    </row>
    <row r="29" spans="1:9" ht="25.5" customHeight="1">
      <c r="A29" s="28">
        <v>611</v>
      </c>
      <c r="B29" s="162" t="s">
        <v>198</v>
      </c>
      <c r="C29" s="162"/>
      <c r="D29" s="28"/>
      <c r="E29" s="28">
        <v>2</v>
      </c>
      <c r="F29" s="28">
        <v>0</v>
      </c>
      <c r="G29" s="70">
        <v>8</v>
      </c>
      <c r="H29" s="111">
        <v>1006470</v>
      </c>
      <c r="I29" s="111">
        <v>985341</v>
      </c>
    </row>
    <row r="30" spans="1:9" ht="27" customHeight="1">
      <c r="A30" s="28">
        <v>612</v>
      </c>
      <c r="B30" s="162" t="s">
        <v>199</v>
      </c>
      <c r="C30" s="162"/>
      <c r="D30" s="28"/>
      <c r="E30" s="28">
        <v>2</v>
      </c>
      <c r="F30" s="28">
        <v>0</v>
      </c>
      <c r="G30" s="70">
        <v>9</v>
      </c>
      <c r="H30" s="111">
        <v>22596054</v>
      </c>
      <c r="I30" s="111">
        <v>15214564</v>
      </c>
    </row>
    <row r="31" spans="1:9" ht="28.5" customHeight="1">
      <c r="A31" s="28">
        <v>62</v>
      </c>
      <c r="B31" s="162" t="s">
        <v>200</v>
      </c>
      <c r="C31" s="162"/>
      <c r="D31" s="28"/>
      <c r="E31" s="28">
        <v>2</v>
      </c>
      <c r="F31" s="28">
        <v>1</v>
      </c>
      <c r="G31" s="70">
        <v>0</v>
      </c>
      <c r="H31" s="111">
        <v>312670</v>
      </c>
      <c r="I31" s="111"/>
    </row>
    <row r="32" spans="1:9" ht="18.75" customHeight="1">
      <c r="A32" s="28">
        <v>65</v>
      </c>
      <c r="B32" s="162" t="s">
        <v>201</v>
      </c>
      <c r="C32" s="162"/>
      <c r="D32" s="28"/>
      <c r="E32" s="28">
        <v>2</v>
      </c>
      <c r="F32" s="28">
        <v>1</v>
      </c>
      <c r="G32" s="70">
        <v>1</v>
      </c>
      <c r="H32" s="111">
        <v>31657</v>
      </c>
      <c r="I32" s="111">
        <v>26328</v>
      </c>
    </row>
    <row r="33" spans="1:9" ht="40.5" customHeight="1">
      <c r="A33" s="28"/>
      <c r="B33" s="176" t="s">
        <v>42</v>
      </c>
      <c r="C33" s="176"/>
      <c r="D33" s="28"/>
      <c r="E33" s="28">
        <v>2</v>
      </c>
      <c r="F33" s="28">
        <v>1</v>
      </c>
      <c r="G33" s="70">
        <v>2</v>
      </c>
      <c r="H33" s="111">
        <f>H34+H35+H36+H40+H41+H42+H43-H44+H45</f>
        <v>23028066</v>
      </c>
      <c r="I33" s="111">
        <f>I34+I35+I36+I40+I41+I42+I43-I44+I45</f>
        <v>16640457</v>
      </c>
    </row>
    <row r="34" spans="1:9">
      <c r="A34" s="28">
        <v>50</v>
      </c>
      <c r="B34" s="175" t="s">
        <v>202</v>
      </c>
      <c r="C34" s="175"/>
      <c r="D34" s="28"/>
      <c r="E34" s="28">
        <v>2</v>
      </c>
      <c r="F34" s="28">
        <v>1</v>
      </c>
      <c r="G34" s="70">
        <v>3</v>
      </c>
      <c r="H34" s="111">
        <v>1208</v>
      </c>
      <c r="I34" s="111">
        <v>13566</v>
      </c>
    </row>
    <row r="35" spans="1:9">
      <c r="A35" s="28">
        <v>51</v>
      </c>
      <c r="B35" s="175" t="s">
        <v>203</v>
      </c>
      <c r="C35" s="175"/>
      <c r="D35" s="28"/>
      <c r="E35" s="28">
        <v>2</v>
      </c>
      <c r="F35" s="28">
        <v>1</v>
      </c>
      <c r="G35" s="70">
        <v>4</v>
      </c>
      <c r="H35" s="111">
        <v>12851352</v>
      </c>
      <c r="I35" s="111">
        <v>8721774</v>
      </c>
    </row>
    <row r="36" spans="1:9" ht="27" customHeight="1">
      <c r="A36" s="28">
        <v>52</v>
      </c>
      <c r="B36" s="175" t="s">
        <v>204</v>
      </c>
      <c r="C36" s="175"/>
      <c r="D36" s="28"/>
      <c r="E36" s="28">
        <v>2</v>
      </c>
      <c r="F36" s="28">
        <v>1</v>
      </c>
      <c r="G36" s="70">
        <v>5</v>
      </c>
      <c r="H36" s="111">
        <f>H37+H38+H39</f>
        <v>6501685</v>
      </c>
      <c r="I36" s="111">
        <v>5268213</v>
      </c>
    </row>
    <row r="37" spans="1:9" ht="26.25" customHeight="1">
      <c r="A37" s="28" t="s">
        <v>205</v>
      </c>
      <c r="B37" s="175" t="s">
        <v>206</v>
      </c>
      <c r="C37" s="175"/>
      <c r="D37" s="28"/>
      <c r="E37" s="28">
        <v>2</v>
      </c>
      <c r="F37" s="28">
        <v>1</v>
      </c>
      <c r="G37" s="70">
        <v>6</v>
      </c>
      <c r="H37" s="111">
        <v>5430741</v>
      </c>
      <c r="I37" s="111">
        <v>4288358</v>
      </c>
    </row>
    <row r="38" spans="1:9" ht="26.25" customHeight="1">
      <c r="A38" s="28" t="s">
        <v>207</v>
      </c>
      <c r="B38" s="175" t="s">
        <v>208</v>
      </c>
      <c r="C38" s="175"/>
      <c r="D38" s="28"/>
      <c r="E38" s="28">
        <v>2</v>
      </c>
      <c r="F38" s="28">
        <v>1</v>
      </c>
      <c r="G38" s="70">
        <v>7</v>
      </c>
      <c r="H38" s="111">
        <v>992752</v>
      </c>
      <c r="I38" s="111">
        <v>922345</v>
      </c>
    </row>
    <row r="39" spans="1:9" ht="27.75" customHeight="1">
      <c r="A39" s="28" t="s">
        <v>209</v>
      </c>
      <c r="B39" s="175" t="s">
        <v>210</v>
      </c>
      <c r="C39" s="175"/>
      <c r="D39" s="28"/>
      <c r="E39" s="28">
        <v>2</v>
      </c>
      <c r="F39" s="28">
        <v>1</v>
      </c>
      <c r="G39" s="70">
        <v>8</v>
      </c>
      <c r="H39" s="111">
        <v>78192</v>
      </c>
      <c r="I39" s="111">
        <v>57510</v>
      </c>
    </row>
    <row r="40" spans="1:9" ht="19.5" customHeight="1">
      <c r="A40" s="28">
        <v>53</v>
      </c>
      <c r="B40" s="175" t="s">
        <v>211</v>
      </c>
      <c r="C40" s="175"/>
      <c r="D40" s="28"/>
      <c r="E40" s="28">
        <v>2</v>
      </c>
      <c r="F40" s="28">
        <v>1</v>
      </c>
      <c r="G40" s="70">
        <v>9</v>
      </c>
      <c r="H40" s="111">
        <v>872706</v>
      </c>
      <c r="I40" s="111">
        <v>509213</v>
      </c>
    </row>
    <row r="41" spans="1:9">
      <c r="A41" s="28" t="s">
        <v>212</v>
      </c>
      <c r="B41" s="175" t="s">
        <v>213</v>
      </c>
      <c r="C41" s="175"/>
      <c r="D41" s="28"/>
      <c r="E41" s="28">
        <v>2</v>
      </c>
      <c r="F41" s="28">
        <v>2</v>
      </c>
      <c r="G41" s="70">
        <v>0</v>
      </c>
      <c r="H41" s="111">
        <v>2125942</v>
      </c>
      <c r="I41" s="111">
        <v>1904784</v>
      </c>
    </row>
    <row r="42" spans="1:9">
      <c r="A42" s="28" t="s">
        <v>214</v>
      </c>
      <c r="B42" s="175" t="s">
        <v>215</v>
      </c>
      <c r="C42" s="175"/>
      <c r="D42" s="28"/>
      <c r="E42" s="28">
        <v>2</v>
      </c>
      <c r="F42" s="28">
        <v>2</v>
      </c>
      <c r="G42" s="70">
        <v>1</v>
      </c>
      <c r="H42" s="111">
        <v>0</v>
      </c>
      <c r="I42" s="111">
        <v>0</v>
      </c>
    </row>
    <row r="43" spans="1:9" ht="14.25" customHeight="1">
      <c r="A43" s="28">
        <v>55</v>
      </c>
      <c r="B43" s="175" t="s">
        <v>216</v>
      </c>
      <c r="C43" s="175"/>
      <c r="D43" s="28"/>
      <c r="E43" s="28">
        <v>2</v>
      </c>
      <c r="F43" s="28">
        <v>2</v>
      </c>
      <c r="G43" s="70">
        <v>2</v>
      </c>
      <c r="H43" s="111">
        <v>873786</v>
      </c>
      <c r="I43" s="111">
        <v>652946</v>
      </c>
    </row>
    <row r="44" spans="1:9" ht="25.5">
      <c r="A44" s="28" t="s">
        <v>217</v>
      </c>
      <c r="B44" s="175" t="s">
        <v>218</v>
      </c>
      <c r="C44" s="175"/>
      <c r="D44" s="28"/>
      <c r="E44" s="28">
        <v>2</v>
      </c>
      <c r="F44" s="28">
        <v>2</v>
      </c>
      <c r="G44" s="70">
        <v>3</v>
      </c>
      <c r="H44" s="111">
        <v>198613</v>
      </c>
      <c r="I44" s="111">
        <v>430039</v>
      </c>
    </row>
    <row r="45" spans="1:9" ht="30" customHeight="1">
      <c r="A45" s="28" t="s">
        <v>219</v>
      </c>
      <c r="B45" s="175" t="s">
        <v>220</v>
      </c>
      <c r="C45" s="175"/>
      <c r="D45" s="28"/>
      <c r="E45" s="28">
        <v>2</v>
      </c>
      <c r="F45" s="28">
        <v>2</v>
      </c>
      <c r="G45" s="71">
        <v>4</v>
      </c>
      <c r="H45" s="111">
        <v>0</v>
      </c>
      <c r="I45" s="111"/>
    </row>
    <row r="46" spans="1:9" ht="15.75" customHeight="1">
      <c r="A46" s="28"/>
      <c r="B46" s="163" t="s">
        <v>43</v>
      </c>
      <c r="C46" s="163"/>
      <c r="D46" s="28"/>
      <c r="E46" s="28">
        <v>2</v>
      </c>
      <c r="F46" s="28">
        <v>2</v>
      </c>
      <c r="G46" s="70">
        <v>5</v>
      </c>
      <c r="H46" s="111">
        <f>IF(H22&gt;H33,H22-H33,0)</f>
        <v>923926</v>
      </c>
      <c r="I46" s="111"/>
    </row>
    <row r="47" spans="1:9" ht="15.75" customHeight="1">
      <c r="A47" s="28"/>
      <c r="B47" s="163" t="s">
        <v>44</v>
      </c>
      <c r="C47" s="163"/>
      <c r="D47" s="28"/>
      <c r="E47" s="28">
        <v>2</v>
      </c>
      <c r="F47" s="28">
        <v>2</v>
      </c>
      <c r="G47" s="70">
        <v>6</v>
      </c>
      <c r="H47" s="111"/>
      <c r="I47" s="111">
        <f>I33-I22</f>
        <v>393009</v>
      </c>
    </row>
    <row r="48" spans="1:9">
      <c r="A48" s="28"/>
      <c r="B48" s="162" t="s">
        <v>221</v>
      </c>
      <c r="C48" s="162"/>
      <c r="D48" s="28"/>
      <c r="E48" s="28"/>
      <c r="F48" s="28"/>
      <c r="G48" s="71"/>
      <c r="H48" s="111"/>
      <c r="I48" s="111"/>
    </row>
    <row r="49" spans="1:9" ht="13.5">
      <c r="A49" s="28">
        <v>66</v>
      </c>
      <c r="B49" s="163" t="s">
        <v>45</v>
      </c>
      <c r="C49" s="163"/>
      <c r="D49" s="28"/>
      <c r="E49" s="28">
        <v>2</v>
      </c>
      <c r="F49" s="28">
        <v>2</v>
      </c>
      <c r="G49" s="71">
        <v>7</v>
      </c>
      <c r="H49" s="111">
        <f>H50+H51+H52+H53+H54+H55</f>
        <v>1505</v>
      </c>
      <c r="I49" s="111">
        <f>I50+I51+I52+I53+I54+I55</f>
        <v>4</v>
      </c>
    </row>
    <row r="50" spans="1:9" ht="26.25" customHeight="1">
      <c r="A50" s="28">
        <v>660</v>
      </c>
      <c r="B50" s="162" t="s">
        <v>222</v>
      </c>
      <c r="C50" s="162"/>
      <c r="D50" s="28"/>
      <c r="E50" s="28">
        <v>2</v>
      </c>
      <c r="F50" s="28">
        <v>2</v>
      </c>
      <c r="G50" s="71">
        <v>8</v>
      </c>
      <c r="H50" s="111">
        <v>0</v>
      </c>
      <c r="I50" s="111"/>
    </row>
    <row r="51" spans="1:9" ht="15.75" customHeight="1">
      <c r="A51" s="28">
        <v>661</v>
      </c>
      <c r="B51" s="162" t="s">
        <v>223</v>
      </c>
      <c r="C51" s="162"/>
      <c r="D51" s="28"/>
      <c r="E51" s="28">
        <v>2</v>
      </c>
      <c r="F51" s="28">
        <v>2</v>
      </c>
      <c r="G51" s="70">
        <v>9</v>
      </c>
      <c r="H51" s="111">
        <v>1505</v>
      </c>
      <c r="I51" s="111">
        <v>4</v>
      </c>
    </row>
    <row r="52" spans="1:9">
      <c r="A52" s="28">
        <v>662</v>
      </c>
      <c r="B52" s="162" t="s">
        <v>224</v>
      </c>
      <c r="C52" s="162"/>
      <c r="D52" s="28"/>
      <c r="E52" s="28">
        <v>2</v>
      </c>
      <c r="F52" s="28">
        <v>3</v>
      </c>
      <c r="G52" s="70">
        <v>0</v>
      </c>
      <c r="H52" s="111">
        <v>0</v>
      </c>
      <c r="I52" s="111"/>
    </row>
    <row r="53" spans="1:9">
      <c r="A53" s="28">
        <v>663</v>
      </c>
      <c r="B53" s="162" t="s">
        <v>225</v>
      </c>
      <c r="C53" s="162"/>
      <c r="D53" s="28"/>
      <c r="E53" s="28">
        <v>2</v>
      </c>
      <c r="F53" s="28">
        <v>3</v>
      </c>
      <c r="G53" s="70">
        <v>1</v>
      </c>
      <c r="H53" s="111">
        <v>0</v>
      </c>
      <c r="I53" s="111"/>
    </row>
    <row r="54" spans="1:9" ht="26.25" customHeight="1">
      <c r="A54" s="28">
        <v>664</v>
      </c>
      <c r="B54" s="162" t="s">
        <v>226</v>
      </c>
      <c r="C54" s="162"/>
      <c r="D54" s="28"/>
      <c r="E54" s="28">
        <v>2</v>
      </c>
      <c r="F54" s="28">
        <v>3</v>
      </c>
      <c r="G54" s="70">
        <v>2</v>
      </c>
      <c r="H54" s="111">
        <v>0</v>
      </c>
      <c r="I54" s="111"/>
    </row>
    <row r="55" spans="1:9">
      <c r="A55" s="28">
        <v>669</v>
      </c>
      <c r="B55" s="162" t="s">
        <v>227</v>
      </c>
      <c r="C55" s="162"/>
      <c r="D55" s="28"/>
      <c r="E55" s="28">
        <v>2</v>
      </c>
      <c r="F55" s="28">
        <v>3</v>
      </c>
      <c r="G55" s="70">
        <v>3</v>
      </c>
      <c r="H55" s="111">
        <v>0</v>
      </c>
      <c r="I55" s="111"/>
    </row>
    <row r="56" spans="1:9" ht="13.5">
      <c r="A56" s="28">
        <v>56</v>
      </c>
      <c r="B56" s="163" t="s">
        <v>46</v>
      </c>
      <c r="C56" s="163"/>
      <c r="D56" s="28"/>
      <c r="E56" s="28">
        <v>2</v>
      </c>
      <c r="F56" s="28">
        <v>3</v>
      </c>
      <c r="G56" s="70">
        <v>4</v>
      </c>
      <c r="H56" s="111">
        <f>H57+H58+H59+H60+H61</f>
        <v>215789</v>
      </c>
      <c r="I56" s="111">
        <f>I57+I58+I59+I60+I61</f>
        <v>236825</v>
      </c>
    </row>
    <row r="57" spans="1:9" ht="25.5" customHeight="1">
      <c r="A57" s="28">
        <v>560</v>
      </c>
      <c r="B57" s="162" t="s">
        <v>228</v>
      </c>
      <c r="C57" s="162"/>
      <c r="D57" s="28"/>
      <c r="E57" s="28">
        <v>2</v>
      </c>
      <c r="F57" s="28">
        <v>3</v>
      </c>
      <c r="G57" s="70">
        <v>5</v>
      </c>
      <c r="H57" s="111">
        <v>0</v>
      </c>
      <c r="I57" s="111">
        <v>0</v>
      </c>
    </row>
    <row r="58" spans="1:9">
      <c r="A58" s="28">
        <v>561</v>
      </c>
      <c r="B58" s="162" t="s">
        <v>229</v>
      </c>
      <c r="C58" s="162"/>
      <c r="D58" s="28"/>
      <c r="E58" s="28">
        <v>2</v>
      </c>
      <c r="F58" s="28">
        <v>3</v>
      </c>
      <c r="G58" s="70">
        <v>6</v>
      </c>
      <c r="H58" s="111">
        <v>192586</v>
      </c>
      <c r="I58" s="111">
        <v>203853</v>
      </c>
    </row>
    <row r="59" spans="1:9" ht="14.25" customHeight="1">
      <c r="A59" s="28">
        <v>562</v>
      </c>
      <c r="B59" s="162" t="s">
        <v>230</v>
      </c>
      <c r="C59" s="162"/>
      <c r="D59" s="28"/>
      <c r="E59" s="28">
        <v>2</v>
      </c>
      <c r="F59" s="28">
        <v>3</v>
      </c>
      <c r="G59" s="70">
        <v>7</v>
      </c>
      <c r="H59" s="111">
        <v>9058</v>
      </c>
      <c r="I59" s="111">
        <v>3141</v>
      </c>
    </row>
    <row r="60" spans="1:9">
      <c r="A60" s="28">
        <v>563</v>
      </c>
      <c r="B60" s="162" t="s">
        <v>231</v>
      </c>
      <c r="C60" s="162"/>
      <c r="D60" s="28"/>
      <c r="E60" s="28">
        <v>2</v>
      </c>
      <c r="F60" s="28">
        <v>3</v>
      </c>
      <c r="G60" s="70">
        <v>8</v>
      </c>
      <c r="H60" s="111">
        <v>0</v>
      </c>
      <c r="I60" s="111"/>
    </row>
    <row r="61" spans="1:9">
      <c r="A61" s="28">
        <v>569</v>
      </c>
      <c r="B61" s="162" t="s">
        <v>232</v>
      </c>
      <c r="C61" s="162"/>
      <c r="D61" s="28"/>
      <c r="E61" s="28">
        <v>2</v>
      </c>
      <c r="F61" s="28">
        <v>3</v>
      </c>
      <c r="G61" s="70">
        <v>9</v>
      </c>
      <c r="H61" s="111">
        <v>14145</v>
      </c>
      <c r="I61" s="111">
        <v>29831</v>
      </c>
    </row>
    <row r="62" spans="1:9" ht="29.25" customHeight="1">
      <c r="A62" s="28"/>
      <c r="B62" s="163" t="s">
        <v>47</v>
      </c>
      <c r="C62" s="163"/>
      <c r="D62" s="28"/>
      <c r="E62" s="28">
        <v>2</v>
      </c>
      <c r="F62" s="28">
        <v>4</v>
      </c>
      <c r="G62" s="70">
        <v>0</v>
      </c>
      <c r="H62" s="111"/>
      <c r="I62" s="111">
        <v>0</v>
      </c>
    </row>
    <row r="63" spans="1:9" ht="30" customHeight="1">
      <c r="A63" s="28"/>
      <c r="B63" s="163" t="s">
        <v>48</v>
      </c>
      <c r="C63" s="163"/>
      <c r="D63" s="28"/>
      <c r="E63" s="28">
        <v>2</v>
      </c>
      <c r="F63" s="28">
        <v>4</v>
      </c>
      <c r="G63" s="70">
        <v>1</v>
      </c>
      <c r="H63" s="133">
        <f>H56-H49</f>
        <v>214284</v>
      </c>
      <c r="I63" s="133">
        <f>I56-I49</f>
        <v>236821</v>
      </c>
    </row>
    <row r="64" spans="1:9" ht="26.25" customHeight="1">
      <c r="A64" s="28"/>
      <c r="B64" s="163" t="s">
        <v>49</v>
      </c>
      <c r="C64" s="163"/>
      <c r="D64" s="28"/>
      <c r="E64" s="28">
        <v>2</v>
      </c>
      <c r="F64" s="28">
        <v>4</v>
      </c>
      <c r="G64" s="70">
        <v>2</v>
      </c>
      <c r="H64" s="111">
        <f>IF((H46-H47+H62-H63)&lt;0,0,H46-H47+H62-H63)</f>
        <v>709642</v>
      </c>
      <c r="I64" s="133"/>
    </row>
    <row r="65" spans="1:9" ht="30" customHeight="1">
      <c r="A65" s="28"/>
      <c r="B65" s="163" t="s">
        <v>50</v>
      </c>
      <c r="C65" s="163"/>
      <c r="D65" s="28"/>
      <c r="E65" s="28">
        <v>2</v>
      </c>
      <c r="F65" s="28">
        <v>4</v>
      </c>
      <c r="G65" s="70">
        <v>3</v>
      </c>
      <c r="H65" s="111"/>
      <c r="I65" s="111">
        <f>-I46+I47-I62+I63</f>
        <v>629830</v>
      </c>
    </row>
    <row r="66" spans="1:9" ht="15.75" customHeight="1">
      <c r="A66" s="28"/>
      <c r="B66" s="162" t="s">
        <v>233</v>
      </c>
      <c r="C66" s="162"/>
      <c r="D66" s="28"/>
      <c r="E66" s="28"/>
      <c r="F66" s="28"/>
      <c r="G66" s="71"/>
      <c r="H66" s="111"/>
      <c r="I66" s="111"/>
    </row>
    <row r="67" spans="1:9" ht="25.5" customHeight="1">
      <c r="A67" s="28">
        <v>67</v>
      </c>
      <c r="B67" s="163" t="s">
        <v>51</v>
      </c>
      <c r="C67" s="163"/>
      <c r="D67" s="165"/>
      <c r="E67" s="165">
        <v>2</v>
      </c>
      <c r="F67" s="165">
        <v>4</v>
      </c>
      <c r="G67" s="166">
        <v>4</v>
      </c>
      <c r="H67" s="111">
        <f>H69+H70+H71+H72+H73+H74+H75+H76+H77</f>
        <v>86305</v>
      </c>
      <c r="I67" s="111">
        <f>I69+I70+I71+I72+I73+I74+I75+I76+I77</f>
        <v>105008</v>
      </c>
    </row>
    <row r="68" spans="1:9" ht="18" customHeight="1">
      <c r="A68" s="28" t="s">
        <v>234</v>
      </c>
      <c r="B68" s="163"/>
      <c r="C68" s="163"/>
      <c r="D68" s="165"/>
      <c r="E68" s="165"/>
      <c r="F68" s="165"/>
      <c r="G68" s="166"/>
      <c r="H68" s="111"/>
      <c r="I68" s="111"/>
    </row>
    <row r="69" spans="1:9" ht="16.5" customHeight="1">
      <c r="A69" s="28">
        <v>670</v>
      </c>
      <c r="B69" s="162" t="s">
        <v>235</v>
      </c>
      <c r="C69" s="162"/>
      <c r="D69" s="28"/>
      <c r="E69" s="28">
        <v>2</v>
      </c>
      <c r="F69" s="28">
        <v>4</v>
      </c>
      <c r="G69" s="70">
        <v>5</v>
      </c>
      <c r="H69" s="111">
        <v>5299</v>
      </c>
      <c r="I69" s="111">
        <v>8763</v>
      </c>
    </row>
    <row r="70" spans="1:9" ht="27" customHeight="1">
      <c r="A70" s="28">
        <v>671</v>
      </c>
      <c r="B70" s="162" t="s">
        <v>236</v>
      </c>
      <c r="C70" s="162"/>
      <c r="D70" s="28"/>
      <c r="E70" s="28">
        <v>2</v>
      </c>
      <c r="F70" s="28">
        <v>4</v>
      </c>
      <c r="G70" s="70">
        <v>6</v>
      </c>
      <c r="H70" s="111">
        <v>0</v>
      </c>
      <c r="I70" s="111"/>
    </row>
    <row r="71" spans="1:9" ht="15" customHeight="1">
      <c r="A71" s="28">
        <v>672</v>
      </c>
      <c r="B71" s="162" t="s">
        <v>237</v>
      </c>
      <c r="C71" s="162"/>
      <c r="D71" s="28"/>
      <c r="E71" s="28">
        <v>2</v>
      </c>
      <c r="F71" s="28">
        <v>4</v>
      </c>
      <c r="G71" s="70">
        <v>7</v>
      </c>
      <c r="H71" s="111">
        <v>0</v>
      </c>
      <c r="I71" s="111"/>
    </row>
    <row r="72" spans="1:9" ht="28.5" customHeight="1">
      <c r="A72" s="28">
        <v>674</v>
      </c>
      <c r="B72" s="162" t="s">
        <v>238</v>
      </c>
      <c r="C72" s="162"/>
      <c r="D72" s="28"/>
      <c r="E72" s="28">
        <v>2</v>
      </c>
      <c r="F72" s="28">
        <v>4</v>
      </c>
      <c r="G72" s="70">
        <v>8</v>
      </c>
      <c r="H72" s="111">
        <v>0</v>
      </c>
      <c r="I72" s="111"/>
    </row>
    <row r="73" spans="1:9" ht="17.25" customHeight="1">
      <c r="A73" s="28">
        <v>675</v>
      </c>
      <c r="B73" s="162" t="s">
        <v>239</v>
      </c>
      <c r="C73" s="162"/>
      <c r="D73" s="28"/>
      <c r="E73" s="28">
        <v>2</v>
      </c>
      <c r="F73" s="28">
        <v>4</v>
      </c>
      <c r="G73" s="70">
        <v>9</v>
      </c>
      <c r="H73" s="111">
        <v>39487</v>
      </c>
      <c r="I73" s="111">
        <v>14120</v>
      </c>
    </row>
    <row r="74" spans="1:9" ht="15.75" customHeight="1">
      <c r="A74" s="28">
        <v>676</v>
      </c>
      <c r="B74" s="162" t="s">
        <v>240</v>
      </c>
      <c r="C74" s="162"/>
      <c r="D74" s="28"/>
      <c r="E74" s="28">
        <v>2</v>
      </c>
      <c r="F74" s="28">
        <v>5</v>
      </c>
      <c r="G74" s="70">
        <v>0</v>
      </c>
      <c r="H74" s="111">
        <v>0</v>
      </c>
      <c r="I74" s="111"/>
    </row>
    <row r="75" spans="1:9">
      <c r="A75" s="28">
        <v>677</v>
      </c>
      <c r="B75" s="162" t="s">
        <v>241</v>
      </c>
      <c r="C75" s="162"/>
      <c r="D75" s="28"/>
      <c r="E75" s="28">
        <v>2</v>
      </c>
      <c r="F75" s="28">
        <v>5</v>
      </c>
      <c r="G75" s="70">
        <v>1</v>
      </c>
      <c r="H75" s="111">
        <v>0</v>
      </c>
      <c r="I75" s="111">
        <v>2635</v>
      </c>
    </row>
    <row r="76" spans="1:9" ht="25.5" customHeight="1">
      <c r="A76" s="28">
        <v>678</v>
      </c>
      <c r="B76" s="162" t="s">
        <v>242</v>
      </c>
      <c r="C76" s="162"/>
      <c r="D76" s="28"/>
      <c r="E76" s="28">
        <v>2</v>
      </c>
      <c r="F76" s="28">
        <v>5</v>
      </c>
      <c r="G76" s="70">
        <v>2</v>
      </c>
      <c r="H76" s="111">
        <v>0</v>
      </c>
      <c r="I76" s="111"/>
    </row>
    <row r="77" spans="1:9" ht="27.75" customHeight="1">
      <c r="A77" s="28">
        <v>679</v>
      </c>
      <c r="B77" s="162" t="s">
        <v>243</v>
      </c>
      <c r="C77" s="162"/>
      <c r="D77" s="28"/>
      <c r="E77" s="28">
        <v>2</v>
      </c>
      <c r="F77" s="28">
        <v>5</v>
      </c>
      <c r="G77" s="70">
        <v>3</v>
      </c>
      <c r="H77" s="111">
        <v>41519</v>
      </c>
      <c r="I77" s="111">
        <v>79490</v>
      </c>
    </row>
    <row r="78" spans="1:9" ht="12.75" customHeight="1">
      <c r="A78" s="28">
        <v>57</v>
      </c>
      <c r="B78" s="163" t="s">
        <v>52</v>
      </c>
      <c r="C78" s="163"/>
      <c r="D78" s="165"/>
      <c r="E78" s="165">
        <v>2</v>
      </c>
      <c r="F78" s="165">
        <v>5</v>
      </c>
      <c r="G78" s="164">
        <v>4</v>
      </c>
      <c r="H78" s="111">
        <f>H80+H81+H82+H83+H84+H85+H87+H88</f>
        <v>616340</v>
      </c>
      <c r="I78" s="111">
        <f>I80+I81+I82+I83+I84+I85+I87+I88</f>
        <v>203831</v>
      </c>
    </row>
    <row r="79" spans="1:9" ht="29.25" customHeight="1">
      <c r="A79" s="28" t="s">
        <v>244</v>
      </c>
      <c r="B79" s="163"/>
      <c r="C79" s="163"/>
      <c r="D79" s="165"/>
      <c r="E79" s="165"/>
      <c r="F79" s="165"/>
      <c r="G79" s="164"/>
      <c r="H79" s="111"/>
      <c r="I79" s="111"/>
    </row>
    <row r="80" spans="1:9" ht="27" customHeight="1">
      <c r="A80" s="28">
        <v>570</v>
      </c>
      <c r="B80" s="162" t="s">
        <v>245</v>
      </c>
      <c r="C80" s="162"/>
      <c r="D80" s="28"/>
      <c r="E80" s="28">
        <v>2</v>
      </c>
      <c r="F80" s="28">
        <v>5</v>
      </c>
      <c r="G80" s="70">
        <v>5</v>
      </c>
      <c r="H80" s="111">
        <v>507535</v>
      </c>
      <c r="I80" s="111"/>
    </row>
    <row r="81" spans="1:9" ht="27" customHeight="1">
      <c r="A81" s="28">
        <v>571</v>
      </c>
      <c r="B81" s="162" t="s">
        <v>246</v>
      </c>
      <c r="C81" s="162"/>
      <c r="D81" s="28"/>
      <c r="E81" s="28">
        <v>2</v>
      </c>
      <c r="F81" s="28">
        <v>5</v>
      </c>
      <c r="G81" s="70">
        <v>6</v>
      </c>
      <c r="H81" s="111">
        <v>0</v>
      </c>
      <c r="I81" s="111"/>
    </row>
    <row r="82" spans="1:9" ht="27" customHeight="1">
      <c r="A82" s="28">
        <v>572</v>
      </c>
      <c r="B82" s="162" t="s">
        <v>247</v>
      </c>
      <c r="C82" s="162"/>
      <c r="D82" s="28"/>
      <c r="E82" s="28">
        <v>2</v>
      </c>
      <c r="F82" s="28">
        <v>5</v>
      </c>
      <c r="G82" s="70">
        <v>7</v>
      </c>
      <c r="H82" s="111">
        <v>0</v>
      </c>
      <c r="I82" s="111"/>
    </row>
    <row r="83" spans="1:9" ht="27.75" customHeight="1">
      <c r="A83" s="28">
        <v>574</v>
      </c>
      <c r="B83" s="162" t="s">
        <v>248</v>
      </c>
      <c r="C83" s="162"/>
      <c r="D83" s="28"/>
      <c r="E83" s="28">
        <v>2</v>
      </c>
      <c r="F83" s="28">
        <v>5</v>
      </c>
      <c r="G83" s="70">
        <v>8</v>
      </c>
      <c r="H83" s="111">
        <v>0</v>
      </c>
      <c r="I83" s="111"/>
    </row>
    <row r="84" spans="1:9" ht="15" customHeight="1">
      <c r="A84" s="28">
        <v>575</v>
      </c>
      <c r="B84" s="162" t="s">
        <v>249</v>
      </c>
      <c r="C84" s="162"/>
      <c r="D84" s="28"/>
      <c r="E84" s="28">
        <v>2</v>
      </c>
      <c r="F84" s="28">
        <v>5</v>
      </c>
      <c r="G84" s="70">
        <v>9</v>
      </c>
      <c r="H84" s="111">
        <v>26607</v>
      </c>
      <c r="I84" s="111">
        <v>18981</v>
      </c>
    </row>
    <row r="85" spans="1:9">
      <c r="A85" s="28">
        <v>576</v>
      </c>
      <c r="B85" s="162" t="s">
        <v>250</v>
      </c>
      <c r="C85" s="162"/>
      <c r="D85" s="28"/>
      <c r="E85" s="28">
        <v>2</v>
      </c>
      <c r="F85" s="28">
        <v>6</v>
      </c>
      <c r="G85" s="70">
        <v>0</v>
      </c>
      <c r="H85" s="111">
        <v>0</v>
      </c>
    </row>
    <row r="86" spans="1:9">
      <c r="A86" s="28">
        <v>577</v>
      </c>
      <c r="B86" s="162" t="s">
        <v>251</v>
      </c>
      <c r="C86" s="162"/>
      <c r="D86" s="28"/>
      <c r="E86" s="28">
        <v>2</v>
      </c>
      <c r="F86" s="28">
        <v>6</v>
      </c>
      <c r="G86" s="70">
        <v>1</v>
      </c>
      <c r="H86" s="111">
        <v>0</v>
      </c>
      <c r="I86" s="111"/>
    </row>
    <row r="87" spans="1:9" ht="27.75" customHeight="1">
      <c r="A87" s="28">
        <v>578</v>
      </c>
      <c r="B87" s="162" t="s">
        <v>252</v>
      </c>
      <c r="C87" s="162"/>
      <c r="D87" s="28"/>
      <c r="E87" s="28">
        <v>2</v>
      </c>
      <c r="F87" s="28">
        <v>6</v>
      </c>
      <c r="G87" s="70">
        <v>2</v>
      </c>
      <c r="H87" s="111">
        <v>0</v>
      </c>
      <c r="I87" s="111">
        <v>4269</v>
      </c>
    </row>
    <row r="88" spans="1:9" ht="25.5" customHeight="1">
      <c r="A88" s="28">
        <v>579</v>
      </c>
      <c r="B88" s="162" t="s">
        <v>253</v>
      </c>
      <c r="C88" s="162"/>
      <c r="D88" s="28"/>
      <c r="E88" s="28">
        <v>2</v>
      </c>
      <c r="F88" s="28">
        <v>6</v>
      </c>
      <c r="G88" s="70">
        <v>3</v>
      </c>
      <c r="H88" s="111">
        <v>82198</v>
      </c>
      <c r="I88" s="111">
        <v>180581</v>
      </c>
    </row>
    <row r="89" spans="1:9" ht="29.25" customHeight="1">
      <c r="A89" s="28"/>
      <c r="B89" s="163" t="s">
        <v>53</v>
      </c>
      <c r="C89" s="163"/>
      <c r="D89" s="28"/>
      <c r="E89" s="28">
        <v>2</v>
      </c>
      <c r="F89" s="28">
        <v>6</v>
      </c>
      <c r="G89" s="70">
        <v>4</v>
      </c>
      <c r="H89" s="111"/>
      <c r="I89" s="111"/>
    </row>
    <row r="90" spans="1:9" ht="25.5" customHeight="1">
      <c r="A90" s="28"/>
      <c r="B90" s="163" t="s">
        <v>54</v>
      </c>
      <c r="C90" s="163"/>
      <c r="D90" s="28"/>
      <c r="E90" s="28">
        <v>2</v>
      </c>
      <c r="F90" s="28">
        <v>6</v>
      </c>
      <c r="G90" s="70">
        <v>5</v>
      </c>
      <c r="H90" s="111">
        <f>IF(H78-H67&gt;0,H78-H67,0)</f>
        <v>530035</v>
      </c>
      <c r="I90" s="111">
        <f>IF(I78-I67&gt;0,I78-I67,0)</f>
        <v>98823</v>
      </c>
    </row>
    <row r="91" spans="1:9" ht="66.75" customHeight="1">
      <c r="A91" s="28"/>
      <c r="B91" s="162" t="s">
        <v>254</v>
      </c>
      <c r="C91" s="162"/>
      <c r="D91" s="28"/>
      <c r="E91" s="28"/>
      <c r="F91" s="28"/>
      <c r="G91" s="71"/>
      <c r="H91" s="111"/>
      <c r="I91" s="111"/>
    </row>
    <row r="92" spans="1:9" ht="30.75" customHeight="1">
      <c r="A92" s="28" t="s">
        <v>255</v>
      </c>
      <c r="B92" s="163" t="s">
        <v>55</v>
      </c>
      <c r="C92" s="163"/>
      <c r="D92" s="28"/>
      <c r="E92" s="28">
        <v>2</v>
      </c>
      <c r="F92" s="28">
        <v>6</v>
      </c>
      <c r="G92" s="70">
        <v>6</v>
      </c>
      <c r="H92" s="111">
        <f>H93+H94+H95+H96+H97+H99+H100+H101+H102</f>
        <v>0</v>
      </c>
      <c r="I92" s="111"/>
    </row>
    <row r="93" spans="1:9" ht="29.25" customHeight="1">
      <c r="A93" s="28">
        <v>680</v>
      </c>
      <c r="B93" s="162" t="s">
        <v>256</v>
      </c>
      <c r="C93" s="162"/>
      <c r="D93" s="28"/>
      <c r="E93" s="28">
        <v>2</v>
      </c>
      <c r="F93" s="28">
        <v>6</v>
      </c>
      <c r="G93" s="70">
        <v>7</v>
      </c>
      <c r="H93" s="111">
        <v>0</v>
      </c>
      <c r="I93" s="111"/>
    </row>
    <row r="94" spans="1:9" ht="29.25" customHeight="1">
      <c r="A94" s="28">
        <v>681</v>
      </c>
      <c r="B94" s="162" t="s">
        <v>257</v>
      </c>
      <c r="C94" s="162"/>
      <c r="D94" s="28"/>
      <c r="E94" s="28">
        <v>2</v>
      </c>
      <c r="F94" s="28">
        <v>6</v>
      </c>
      <c r="G94" s="70">
        <v>8</v>
      </c>
      <c r="H94" s="111">
        <v>0</v>
      </c>
      <c r="I94" s="111"/>
    </row>
    <row r="95" spans="1:9" ht="39.75" customHeight="1">
      <c r="A95" s="28">
        <v>682</v>
      </c>
      <c r="B95" s="162" t="s">
        <v>258</v>
      </c>
      <c r="C95" s="162"/>
      <c r="D95" s="28"/>
      <c r="E95" s="28">
        <v>2</v>
      </c>
      <c r="F95" s="28">
        <v>6</v>
      </c>
      <c r="G95" s="70">
        <v>9</v>
      </c>
      <c r="H95" s="111">
        <v>0</v>
      </c>
      <c r="I95" s="111"/>
    </row>
    <row r="96" spans="1:9" ht="42.75" customHeight="1">
      <c r="A96" s="28">
        <v>683</v>
      </c>
      <c r="B96" s="162" t="s">
        <v>259</v>
      </c>
      <c r="C96" s="162"/>
      <c r="D96" s="28"/>
      <c r="E96" s="28">
        <v>2</v>
      </c>
      <c r="F96" s="28">
        <v>7</v>
      </c>
      <c r="G96" s="70">
        <v>0</v>
      </c>
      <c r="H96" s="111">
        <v>0</v>
      </c>
      <c r="I96" s="111"/>
    </row>
    <row r="97" spans="1:9" ht="54.75" customHeight="1">
      <c r="A97" s="28">
        <v>684</v>
      </c>
      <c r="B97" s="162" t="s">
        <v>260</v>
      </c>
      <c r="C97" s="162"/>
      <c r="D97" s="28"/>
      <c r="E97" s="28">
        <v>2</v>
      </c>
      <c r="F97" s="28">
        <v>7</v>
      </c>
      <c r="G97" s="70">
        <v>1</v>
      </c>
      <c r="H97" s="111">
        <v>0</v>
      </c>
      <c r="I97" s="111"/>
    </row>
    <row r="98" spans="1:9" ht="27" customHeight="1">
      <c r="A98" s="28">
        <v>685</v>
      </c>
      <c r="B98" s="162" t="s">
        <v>261</v>
      </c>
      <c r="C98" s="162"/>
      <c r="D98" s="28"/>
      <c r="E98" s="28">
        <v>2</v>
      </c>
      <c r="F98" s="28">
        <v>7</v>
      </c>
      <c r="G98" s="70">
        <v>2</v>
      </c>
      <c r="H98" s="111">
        <v>0</v>
      </c>
      <c r="I98" s="111"/>
    </row>
    <row r="99" spans="1:9" ht="27.75" customHeight="1">
      <c r="A99" s="28">
        <v>686</v>
      </c>
      <c r="B99" s="162" t="s">
        <v>262</v>
      </c>
      <c r="C99" s="162"/>
      <c r="D99" s="28"/>
      <c r="E99" s="28">
        <v>2</v>
      </c>
      <c r="F99" s="28">
        <v>7</v>
      </c>
      <c r="G99" s="70">
        <v>3</v>
      </c>
      <c r="H99" s="111">
        <v>0</v>
      </c>
      <c r="I99" s="111"/>
    </row>
    <row r="100" spans="1:9" ht="27" customHeight="1">
      <c r="A100" s="28">
        <v>687</v>
      </c>
      <c r="B100" s="162" t="s">
        <v>263</v>
      </c>
      <c r="C100" s="162"/>
      <c r="D100" s="28"/>
      <c r="E100" s="28">
        <v>2</v>
      </c>
      <c r="F100" s="28">
        <v>7</v>
      </c>
      <c r="G100" s="70">
        <v>4</v>
      </c>
      <c r="H100" s="111">
        <v>0</v>
      </c>
      <c r="I100" s="111"/>
    </row>
    <row r="101" spans="1:9" ht="26.25" customHeight="1">
      <c r="A101" s="28">
        <v>689</v>
      </c>
      <c r="B101" s="162" t="s">
        <v>264</v>
      </c>
      <c r="C101" s="162"/>
      <c r="D101" s="28"/>
      <c r="E101" s="28">
        <v>2</v>
      </c>
      <c r="F101" s="28">
        <v>7</v>
      </c>
      <c r="G101" s="70">
        <v>5</v>
      </c>
      <c r="H101" s="111">
        <v>0</v>
      </c>
      <c r="I101" s="111"/>
    </row>
    <row r="102" spans="1:9" ht="27.75" customHeight="1">
      <c r="A102" s="28" t="s">
        <v>265</v>
      </c>
      <c r="B102" s="163" t="s">
        <v>56</v>
      </c>
      <c r="C102" s="163"/>
      <c r="D102" s="28"/>
      <c r="E102" s="28">
        <v>2</v>
      </c>
      <c r="F102" s="28">
        <v>7</v>
      </c>
      <c r="G102" s="70">
        <v>6</v>
      </c>
      <c r="H102" s="111">
        <f>H103+H104+H105+H106+H107+H109+H110+H111</f>
        <v>0</v>
      </c>
      <c r="I102" s="133"/>
    </row>
    <row r="103" spans="1:9" ht="25.5" customHeight="1">
      <c r="A103" s="28">
        <v>580</v>
      </c>
      <c r="B103" s="162" t="s">
        <v>266</v>
      </c>
      <c r="C103" s="162"/>
      <c r="D103" s="28"/>
      <c r="E103" s="28">
        <v>2</v>
      </c>
      <c r="F103" s="28">
        <v>7</v>
      </c>
      <c r="G103" s="70">
        <v>7</v>
      </c>
      <c r="H103" s="111">
        <v>0</v>
      </c>
      <c r="I103" s="111"/>
    </row>
    <row r="104" spans="1:9" ht="25.5" customHeight="1">
      <c r="A104" s="28">
        <v>581</v>
      </c>
      <c r="B104" s="162" t="s">
        <v>267</v>
      </c>
      <c r="C104" s="162"/>
      <c r="D104" s="28"/>
      <c r="E104" s="28">
        <v>2</v>
      </c>
      <c r="F104" s="28">
        <v>7</v>
      </c>
      <c r="G104" s="70">
        <v>8</v>
      </c>
      <c r="H104" s="111">
        <v>0</v>
      </c>
      <c r="I104" s="111"/>
    </row>
    <row r="105" spans="1:9" ht="29.25" customHeight="1">
      <c r="A105" s="28">
        <v>582</v>
      </c>
      <c r="B105" s="162" t="s">
        <v>268</v>
      </c>
      <c r="C105" s="162"/>
      <c r="D105" s="28"/>
      <c r="E105" s="28">
        <v>2</v>
      </c>
      <c r="F105" s="28">
        <v>7</v>
      </c>
      <c r="G105" s="70">
        <v>9</v>
      </c>
      <c r="H105" s="111">
        <v>0</v>
      </c>
      <c r="I105" s="111"/>
    </row>
    <row r="106" spans="1:9" ht="27.75" customHeight="1">
      <c r="A106" s="28">
        <v>583</v>
      </c>
      <c r="B106" s="162" t="s">
        <v>269</v>
      </c>
      <c r="C106" s="162"/>
      <c r="D106" s="28"/>
      <c r="E106" s="28">
        <v>2</v>
      </c>
      <c r="F106" s="28">
        <v>8</v>
      </c>
      <c r="G106" s="70">
        <v>0</v>
      </c>
      <c r="H106" s="111">
        <v>0</v>
      </c>
      <c r="I106" s="111"/>
    </row>
    <row r="107" spans="1:9" ht="42.75" customHeight="1">
      <c r="A107" s="28">
        <v>584</v>
      </c>
      <c r="B107" s="162" t="s">
        <v>270</v>
      </c>
      <c r="C107" s="162"/>
      <c r="D107" s="28"/>
      <c r="E107" s="28">
        <v>2</v>
      </c>
      <c r="F107" s="28">
        <v>8</v>
      </c>
      <c r="G107" s="70">
        <v>1</v>
      </c>
      <c r="H107" s="111">
        <v>0</v>
      </c>
      <c r="I107" s="111"/>
    </row>
    <row r="108" spans="1:9" ht="15" customHeight="1">
      <c r="A108" s="28">
        <v>585</v>
      </c>
      <c r="B108" s="162" t="s">
        <v>271</v>
      </c>
      <c r="C108" s="162"/>
      <c r="D108" s="28"/>
      <c r="E108" s="28">
        <v>2</v>
      </c>
      <c r="F108" s="28">
        <v>8</v>
      </c>
      <c r="G108" s="70">
        <v>2</v>
      </c>
      <c r="H108" s="111">
        <v>0</v>
      </c>
      <c r="I108" s="111"/>
    </row>
    <row r="109" spans="1:9" ht="27.75" customHeight="1">
      <c r="A109" s="28">
        <v>586</v>
      </c>
      <c r="B109" s="162" t="s">
        <v>272</v>
      </c>
      <c r="C109" s="162"/>
      <c r="D109" s="28"/>
      <c r="E109" s="28">
        <v>2</v>
      </c>
      <c r="F109" s="28">
        <v>8</v>
      </c>
      <c r="G109" s="70">
        <v>3</v>
      </c>
      <c r="H109" s="111">
        <v>0</v>
      </c>
      <c r="I109" s="111"/>
    </row>
    <row r="110" spans="1:9" ht="17.25" customHeight="1">
      <c r="A110" s="28">
        <v>589</v>
      </c>
      <c r="B110" s="162" t="s">
        <v>273</v>
      </c>
      <c r="C110" s="162"/>
      <c r="D110" s="28"/>
      <c r="E110" s="28">
        <v>2</v>
      </c>
      <c r="F110" s="28">
        <v>8</v>
      </c>
      <c r="G110" s="70">
        <v>4</v>
      </c>
      <c r="H110" s="111">
        <v>0</v>
      </c>
      <c r="I110" s="111"/>
    </row>
    <row r="111" spans="1:9" ht="30" customHeight="1">
      <c r="A111" s="28" t="s">
        <v>274</v>
      </c>
      <c r="B111" s="163" t="s">
        <v>57</v>
      </c>
      <c r="C111" s="163"/>
      <c r="D111" s="28"/>
      <c r="E111" s="28">
        <v>2</v>
      </c>
      <c r="F111" s="28">
        <v>8</v>
      </c>
      <c r="G111" s="70">
        <v>5</v>
      </c>
      <c r="H111" s="111">
        <f>H112+H113+H114</f>
        <v>0</v>
      </c>
      <c r="I111" s="111"/>
    </row>
    <row r="112" spans="1:9" ht="27" customHeight="1">
      <c r="A112" s="28">
        <v>640</v>
      </c>
      <c r="B112" s="162" t="s">
        <v>275</v>
      </c>
      <c r="C112" s="162"/>
      <c r="D112" s="28"/>
      <c r="E112" s="28">
        <v>2</v>
      </c>
      <c r="F112" s="28">
        <v>8</v>
      </c>
      <c r="G112" s="70">
        <v>6</v>
      </c>
      <c r="H112" s="111">
        <v>0</v>
      </c>
      <c r="I112" s="111"/>
    </row>
    <row r="113" spans="1:9" ht="27.75" customHeight="1">
      <c r="A113" s="28">
        <v>641</v>
      </c>
      <c r="B113" s="162" t="s">
        <v>276</v>
      </c>
      <c r="C113" s="162"/>
      <c r="D113" s="28"/>
      <c r="E113" s="28">
        <v>2</v>
      </c>
      <c r="F113" s="28">
        <v>8</v>
      </c>
      <c r="G113" s="70">
        <v>7</v>
      </c>
      <c r="H113" s="111">
        <v>0</v>
      </c>
      <c r="I113" s="111"/>
    </row>
    <row r="114" spans="1:9" ht="27" customHeight="1">
      <c r="A114" s="28">
        <v>642</v>
      </c>
      <c r="B114" s="162" t="s">
        <v>277</v>
      </c>
      <c r="C114" s="162"/>
      <c r="D114" s="28"/>
      <c r="E114" s="28">
        <v>2</v>
      </c>
      <c r="F114" s="28">
        <v>8</v>
      </c>
      <c r="G114" s="70">
        <v>8</v>
      </c>
      <c r="H114" s="111">
        <v>0</v>
      </c>
      <c r="I114" s="111"/>
    </row>
    <row r="115" spans="1:9" ht="30" customHeight="1">
      <c r="A115" s="28" t="s">
        <v>274</v>
      </c>
      <c r="B115" s="163" t="s">
        <v>58</v>
      </c>
      <c r="C115" s="163"/>
      <c r="D115" s="28"/>
      <c r="E115" s="28">
        <v>2</v>
      </c>
      <c r="F115" s="28">
        <v>8</v>
      </c>
      <c r="G115" s="70">
        <v>9</v>
      </c>
      <c r="H115" s="111">
        <f>H116+H117+H118</f>
        <v>0</v>
      </c>
      <c r="I115" s="111"/>
    </row>
    <row r="116" spans="1:9" ht="27.75" customHeight="1">
      <c r="A116" s="28">
        <v>643</v>
      </c>
      <c r="B116" s="162" t="s">
        <v>278</v>
      </c>
      <c r="C116" s="162"/>
      <c r="D116" s="28"/>
      <c r="E116" s="28">
        <v>2</v>
      </c>
      <c r="F116" s="28">
        <v>9</v>
      </c>
      <c r="G116" s="70">
        <v>0</v>
      </c>
      <c r="H116" s="111">
        <v>0</v>
      </c>
      <c r="I116" s="111"/>
    </row>
    <row r="117" spans="1:9" ht="26.25" customHeight="1">
      <c r="A117" s="28">
        <v>644</v>
      </c>
      <c r="B117" s="162" t="s">
        <v>279</v>
      </c>
      <c r="C117" s="162"/>
      <c r="D117" s="28"/>
      <c r="E117" s="28">
        <v>2</v>
      </c>
      <c r="F117" s="28">
        <v>9</v>
      </c>
      <c r="G117" s="70">
        <v>1</v>
      </c>
      <c r="H117" s="111">
        <v>0</v>
      </c>
      <c r="I117" s="111"/>
    </row>
    <row r="118" spans="1:9" ht="27" customHeight="1">
      <c r="A118" s="28">
        <v>645</v>
      </c>
      <c r="B118" s="162" t="s">
        <v>280</v>
      </c>
      <c r="C118" s="162"/>
      <c r="D118" s="28"/>
      <c r="E118" s="28">
        <v>2</v>
      </c>
      <c r="F118" s="28">
        <v>9</v>
      </c>
      <c r="G118" s="70">
        <v>2</v>
      </c>
      <c r="H118" s="111">
        <v>0</v>
      </c>
      <c r="I118" s="111"/>
    </row>
    <row r="119" spans="1:9" ht="27.75" customHeight="1">
      <c r="A119" s="28"/>
      <c r="B119" s="163" t="s">
        <v>59</v>
      </c>
      <c r="C119" s="163"/>
      <c r="D119" s="28"/>
      <c r="E119" s="28">
        <v>2</v>
      </c>
      <c r="F119" s="28">
        <v>9</v>
      </c>
      <c r="G119" s="70">
        <v>3</v>
      </c>
      <c r="H119" s="111">
        <f>IF((H86-H101+H111-H115)&lt;0,0,H86-H101+H111-H1144)</f>
        <v>0</v>
      </c>
      <c r="I119" s="111"/>
    </row>
    <row r="120" spans="1:9" ht="27.75" customHeight="1">
      <c r="A120" s="28"/>
      <c r="B120" s="163" t="s">
        <v>60</v>
      </c>
      <c r="C120" s="163"/>
      <c r="D120" s="28"/>
      <c r="E120" s="28">
        <v>2</v>
      </c>
      <c r="F120" s="28">
        <v>9</v>
      </c>
      <c r="G120" s="70">
        <v>4</v>
      </c>
      <c r="H120" s="111">
        <f>IF((H86-H101+H111-H115)&gt;0,0,H86-H101+H111-H115)*-1</f>
        <v>0</v>
      </c>
      <c r="I120" s="133"/>
    </row>
    <row r="121" spans="1:9" ht="41.25" customHeight="1">
      <c r="A121" s="28" t="s">
        <v>281</v>
      </c>
      <c r="B121" s="162" t="s">
        <v>282</v>
      </c>
      <c r="C121" s="162"/>
      <c r="D121" s="28"/>
      <c r="E121" s="28">
        <v>2</v>
      </c>
      <c r="F121" s="28">
        <v>9</v>
      </c>
      <c r="G121" s="70">
        <v>5</v>
      </c>
      <c r="H121" s="111">
        <v>0</v>
      </c>
      <c r="I121" s="111"/>
    </row>
    <row r="122" spans="1:9" ht="39.75" customHeight="1">
      <c r="A122" s="28" t="s">
        <v>283</v>
      </c>
      <c r="B122" s="162" t="s">
        <v>284</v>
      </c>
      <c r="C122" s="162"/>
      <c r="D122" s="28"/>
      <c r="E122" s="28">
        <v>2</v>
      </c>
      <c r="F122" s="28">
        <v>9</v>
      </c>
      <c r="G122" s="70">
        <v>6</v>
      </c>
      <c r="H122" s="111">
        <v>0</v>
      </c>
      <c r="I122" s="111"/>
    </row>
    <row r="123" spans="1:9" ht="30.75" customHeight="1">
      <c r="A123" s="28"/>
      <c r="B123" s="174" t="s">
        <v>285</v>
      </c>
      <c r="C123" s="174"/>
      <c r="D123" s="28"/>
      <c r="E123" s="28"/>
      <c r="F123" s="28"/>
      <c r="G123" s="71"/>
      <c r="H123" s="111"/>
      <c r="I123" s="111"/>
    </row>
    <row r="124" spans="1:9" ht="27.75" customHeight="1">
      <c r="A124" s="164"/>
      <c r="B124" s="170" t="s">
        <v>286</v>
      </c>
      <c r="C124" s="171"/>
      <c r="D124" s="159"/>
      <c r="E124" s="165">
        <v>2</v>
      </c>
      <c r="F124" s="165">
        <v>9</v>
      </c>
      <c r="G124" s="166">
        <v>7</v>
      </c>
      <c r="H124" s="156">
        <v>179607</v>
      </c>
      <c r="I124" s="156"/>
    </row>
    <row r="125" spans="1:9" ht="15.75" customHeight="1">
      <c r="A125" s="164"/>
      <c r="B125" s="172" t="s">
        <v>287</v>
      </c>
      <c r="C125" s="173"/>
      <c r="D125" s="159"/>
      <c r="E125" s="165"/>
      <c r="F125" s="165"/>
      <c r="G125" s="166"/>
      <c r="H125" s="156">
        <f>IF((H53-H54+H80-H81+H118-H119+H120-H122)&gt;0,H53-H54+H80-H81+H118-H119+H120-H122,0)</f>
        <v>507535</v>
      </c>
      <c r="I125" s="156"/>
    </row>
    <row r="126" spans="1:9" ht="27.75" customHeight="1">
      <c r="A126" s="164"/>
      <c r="B126" s="170" t="s">
        <v>288</v>
      </c>
      <c r="C126" s="171"/>
      <c r="D126" s="159"/>
      <c r="E126" s="165">
        <v>2</v>
      </c>
      <c r="F126" s="165">
        <v>9</v>
      </c>
      <c r="G126" s="164">
        <v>8</v>
      </c>
      <c r="H126" s="111">
        <f>IF((H64-H65+H89-H90+H119+H120)&gt;0,0,(H64-H65+H89-H90+H119+H120)*-1)</f>
        <v>0</v>
      </c>
      <c r="I126" s="111">
        <f>IF((I64-I65+I89-I90+I119+I120)&gt;0,0,(I64-I65+I89-I90+I119+I120)*-1)</f>
        <v>728653</v>
      </c>
    </row>
    <row r="127" spans="1:9" ht="15.75" customHeight="1">
      <c r="A127" s="164"/>
      <c r="B127" s="160" t="s">
        <v>289</v>
      </c>
      <c r="C127" s="161"/>
      <c r="D127" s="159"/>
      <c r="E127" s="165"/>
      <c r="F127" s="165"/>
      <c r="G127" s="164"/>
      <c r="H127" s="111"/>
      <c r="I127" s="111"/>
    </row>
    <row r="128" spans="1:9" ht="28.5" customHeight="1">
      <c r="A128" s="28"/>
      <c r="B128" s="167" t="s">
        <v>290</v>
      </c>
      <c r="C128" s="167"/>
      <c r="D128" s="28"/>
      <c r="E128" s="28"/>
      <c r="F128" s="28"/>
      <c r="G128" s="71"/>
      <c r="H128" s="111"/>
      <c r="I128" s="111"/>
    </row>
    <row r="129" spans="1:9" ht="17.25" customHeight="1">
      <c r="A129" s="28" t="s">
        <v>291</v>
      </c>
      <c r="B129" s="162" t="s">
        <v>292</v>
      </c>
      <c r="C129" s="162"/>
      <c r="D129" s="28"/>
      <c r="E129" s="28">
        <v>2</v>
      </c>
      <c r="F129" s="28">
        <v>9</v>
      </c>
      <c r="G129" s="70">
        <v>9</v>
      </c>
      <c r="H129" s="111">
        <v>0</v>
      </c>
      <c r="I129" s="111"/>
    </row>
    <row r="130" spans="1:9" ht="18.75" customHeight="1">
      <c r="A130" s="28" t="s">
        <v>293</v>
      </c>
      <c r="B130" s="162" t="s">
        <v>294</v>
      </c>
      <c r="C130" s="162"/>
      <c r="D130" s="28"/>
      <c r="E130" s="28">
        <v>3</v>
      </c>
      <c r="F130" s="28">
        <v>0</v>
      </c>
      <c r="G130" s="70">
        <v>0</v>
      </c>
      <c r="H130" s="111">
        <v>0</v>
      </c>
      <c r="I130" s="111"/>
    </row>
    <row r="131" spans="1:9" ht="15" customHeight="1">
      <c r="A131" s="28" t="s">
        <v>293</v>
      </c>
      <c r="B131" s="162" t="s">
        <v>295</v>
      </c>
      <c r="C131" s="162"/>
      <c r="D131" s="28"/>
      <c r="E131" s="28">
        <v>3</v>
      </c>
      <c r="F131" s="28">
        <v>0</v>
      </c>
      <c r="G131" s="70">
        <v>1</v>
      </c>
      <c r="H131" s="111">
        <v>0</v>
      </c>
      <c r="I131" s="111"/>
    </row>
    <row r="132" spans="1:9" ht="27" customHeight="1">
      <c r="A132" s="28"/>
      <c r="B132" s="162" t="s">
        <v>296</v>
      </c>
      <c r="C132" s="162"/>
      <c r="D132" s="28"/>
      <c r="E132" s="28"/>
      <c r="F132" s="4"/>
      <c r="G132" s="71"/>
      <c r="H132" s="111"/>
      <c r="I132" s="111"/>
    </row>
    <row r="133" spans="1:9" ht="27.75" customHeight="1">
      <c r="A133" s="28"/>
      <c r="B133" s="163" t="s">
        <v>61</v>
      </c>
      <c r="C133" s="163"/>
      <c r="D133" s="28"/>
      <c r="E133" s="28">
        <v>3</v>
      </c>
      <c r="F133" s="28">
        <v>0</v>
      </c>
      <c r="G133" s="70">
        <v>2</v>
      </c>
      <c r="H133" s="111">
        <f>IF((H124-H126-H129-H130+H131)&gt;0,H124-H126-H129-H130+H131,0)</f>
        <v>179607</v>
      </c>
      <c r="I133" s="111"/>
    </row>
    <row r="134" spans="1:9" ht="27.75" customHeight="1">
      <c r="A134" s="28"/>
      <c r="B134" s="163" t="s">
        <v>62</v>
      </c>
      <c r="C134" s="163"/>
      <c r="D134" s="28"/>
      <c r="E134" s="28">
        <v>3</v>
      </c>
      <c r="F134" s="28">
        <v>0</v>
      </c>
      <c r="G134" s="70">
        <v>3</v>
      </c>
      <c r="H134" s="111"/>
      <c r="I134" s="111">
        <f>I126</f>
        <v>728653</v>
      </c>
    </row>
    <row r="135" spans="1:9" ht="27" customHeight="1">
      <c r="A135" s="28"/>
      <c r="B135" s="162" t="s">
        <v>297</v>
      </c>
      <c r="C135" s="162"/>
      <c r="D135" s="28"/>
      <c r="E135" s="28"/>
      <c r="F135" s="28"/>
      <c r="G135" s="70"/>
      <c r="H135" s="111"/>
      <c r="I135" s="111"/>
    </row>
    <row r="136" spans="1:9" ht="52.5" customHeight="1">
      <c r="A136" s="28" t="s">
        <v>298</v>
      </c>
      <c r="B136" s="162" t="s">
        <v>299</v>
      </c>
      <c r="C136" s="162"/>
      <c r="D136" s="28"/>
      <c r="E136" s="28">
        <v>3</v>
      </c>
      <c r="F136" s="28">
        <v>0</v>
      </c>
      <c r="G136" s="70">
        <v>4</v>
      </c>
      <c r="H136" s="111"/>
      <c r="I136" s="111"/>
    </row>
    <row r="137" spans="1:9" ht="53.25" customHeight="1">
      <c r="A137" s="28" t="s">
        <v>300</v>
      </c>
      <c r="B137" s="162" t="s">
        <v>301</v>
      </c>
      <c r="C137" s="162"/>
      <c r="D137" s="28"/>
      <c r="E137" s="28">
        <v>3</v>
      </c>
      <c r="F137" s="28">
        <v>0</v>
      </c>
      <c r="G137" s="70">
        <v>5</v>
      </c>
      <c r="H137" s="111"/>
      <c r="I137" s="111"/>
    </row>
    <row r="138" spans="1:9" ht="29.25" customHeight="1">
      <c r="A138" s="28"/>
      <c r="B138" s="163" t="s">
        <v>63</v>
      </c>
      <c r="C138" s="163"/>
      <c r="D138" s="28"/>
      <c r="E138" s="28">
        <v>3</v>
      </c>
      <c r="F138" s="28">
        <v>0</v>
      </c>
      <c r="G138" s="70">
        <v>6</v>
      </c>
      <c r="H138" s="111"/>
      <c r="I138" s="111"/>
    </row>
    <row r="139" spans="1:9" ht="27.75" customHeight="1">
      <c r="A139" s="28"/>
      <c r="B139" s="163" t="s">
        <v>64</v>
      </c>
      <c r="C139" s="163"/>
      <c r="D139" s="28"/>
      <c r="E139" s="28">
        <v>3</v>
      </c>
      <c r="F139" s="28">
        <v>0</v>
      </c>
      <c r="G139" s="70">
        <v>7</v>
      </c>
      <c r="H139" s="111"/>
      <c r="I139" s="111"/>
    </row>
    <row r="140" spans="1:9" ht="20.25" customHeight="1">
      <c r="A140" s="28" t="s">
        <v>302</v>
      </c>
      <c r="B140" s="162" t="s">
        <v>303</v>
      </c>
      <c r="C140" s="162"/>
      <c r="D140" s="28"/>
      <c r="E140" s="28">
        <v>3</v>
      </c>
      <c r="F140" s="28">
        <v>0</v>
      </c>
      <c r="G140" s="70">
        <v>8</v>
      </c>
      <c r="H140" s="111"/>
      <c r="I140" s="111"/>
    </row>
    <row r="141" spans="1:9" ht="30" customHeight="1">
      <c r="A141" s="28"/>
      <c r="B141" s="163" t="s">
        <v>65</v>
      </c>
      <c r="C141" s="163"/>
      <c r="D141" s="28"/>
      <c r="E141" s="28">
        <v>3</v>
      </c>
      <c r="F141" s="28">
        <v>0</v>
      </c>
      <c r="G141" s="70">
        <v>9</v>
      </c>
      <c r="H141" s="111"/>
      <c r="I141" s="111"/>
    </row>
    <row r="142" spans="1:9" ht="28.5" customHeight="1">
      <c r="A142" s="28"/>
      <c r="B142" s="163" t="s">
        <v>66</v>
      </c>
      <c r="C142" s="163"/>
      <c r="D142" s="28"/>
      <c r="E142" s="28">
        <v>3</v>
      </c>
      <c r="F142" s="28">
        <v>1</v>
      </c>
      <c r="G142" s="70">
        <v>0</v>
      </c>
      <c r="H142" s="111"/>
      <c r="I142" s="111"/>
    </row>
    <row r="143" spans="1:9" ht="16.5" customHeight="1">
      <c r="A143" s="28"/>
      <c r="B143" s="162" t="s">
        <v>304</v>
      </c>
      <c r="C143" s="162"/>
      <c r="D143" s="28"/>
      <c r="E143" s="28"/>
      <c r="F143" s="28"/>
      <c r="G143" s="70"/>
      <c r="H143" s="111"/>
      <c r="I143" s="111"/>
    </row>
    <row r="144" spans="1:9" ht="16.5" customHeight="1">
      <c r="A144" s="28"/>
      <c r="B144" s="163" t="s">
        <v>67</v>
      </c>
      <c r="C144" s="163"/>
      <c r="D144" s="28"/>
      <c r="E144" s="28">
        <v>3</v>
      </c>
      <c r="F144" s="28">
        <v>1</v>
      </c>
      <c r="G144" s="70">
        <v>1</v>
      </c>
      <c r="H144" s="111">
        <f>IF((H133-H134+H141-H142)&gt;0,H133-H134+H141-H142,0)</f>
        <v>179607</v>
      </c>
      <c r="I144" s="111"/>
    </row>
    <row r="145" spans="1:9" ht="26.25" customHeight="1">
      <c r="A145" s="28"/>
      <c r="B145" s="163" t="s">
        <v>68</v>
      </c>
      <c r="C145" s="163"/>
      <c r="D145" s="28"/>
      <c r="E145" s="28">
        <v>3</v>
      </c>
      <c r="F145" s="28">
        <v>1</v>
      </c>
      <c r="G145" s="70">
        <v>2</v>
      </c>
      <c r="H145" s="111"/>
      <c r="I145" s="111">
        <f>I134</f>
        <v>728653</v>
      </c>
    </row>
    <row r="146" spans="1:9" ht="27" customHeight="1">
      <c r="A146" s="28">
        <v>723</v>
      </c>
      <c r="B146" s="162" t="s">
        <v>305</v>
      </c>
      <c r="C146" s="162"/>
      <c r="D146" s="28"/>
      <c r="E146" s="28">
        <v>3</v>
      </c>
      <c r="F146" s="28">
        <v>1</v>
      </c>
      <c r="G146" s="70">
        <v>3</v>
      </c>
      <c r="H146" s="111"/>
      <c r="I146" s="111"/>
    </row>
    <row r="147" spans="1:9" ht="3.75" customHeight="1">
      <c r="A147" s="31"/>
      <c r="B147" s="32"/>
      <c r="C147" s="32"/>
      <c r="D147" s="31"/>
      <c r="E147" s="31"/>
      <c r="F147" s="31"/>
      <c r="G147" s="31"/>
      <c r="H147" s="111"/>
      <c r="I147" s="111"/>
    </row>
    <row r="148" spans="1:9" ht="27.75" customHeight="1">
      <c r="A148" s="28"/>
      <c r="B148" s="163" t="s">
        <v>306</v>
      </c>
      <c r="C148" s="163"/>
      <c r="D148" s="28"/>
      <c r="E148" s="28"/>
      <c r="F148" s="28"/>
      <c r="G148" s="70"/>
      <c r="H148" s="111"/>
      <c r="I148" s="111"/>
    </row>
    <row r="149" spans="1:9" ht="26.25" customHeight="1">
      <c r="A149" s="28"/>
      <c r="B149" s="162" t="s">
        <v>307</v>
      </c>
      <c r="C149" s="162"/>
      <c r="D149" s="28"/>
      <c r="E149" s="28">
        <v>3</v>
      </c>
      <c r="F149" s="28">
        <v>1</v>
      </c>
      <c r="G149" s="70">
        <v>4</v>
      </c>
      <c r="H149" s="111">
        <f>H150+H151+H153+H155+H156+H157</f>
        <v>0</v>
      </c>
      <c r="I149" s="111"/>
    </row>
    <row r="150" spans="1:9" ht="26.25" customHeight="1">
      <c r="A150" s="28"/>
      <c r="B150" s="162" t="s">
        <v>308</v>
      </c>
      <c r="C150" s="162"/>
      <c r="D150" s="28"/>
      <c r="E150" s="28">
        <v>3</v>
      </c>
      <c r="F150" s="28">
        <v>1</v>
      </c>
      <c r="G150" s="70">
        <v>5</v>
      </c>
      <c r="H150" s="111">
        <v>0</v>
      </c>
      <c r="I150" s="111"/>
    </row>
    <row r="151" spans="1:9" ht="38.25" customHeight="1">
      <c r="A151" s="28"/>
      <c r="B151" s="162" t="s">
        <v>309</v>
      </c>
      <c r="C151" s="162"/>
      <c r="D151" s="28"/>
      <c r="E151" s="28">
        <v>3</v>
      </c>
      <c r="F151" s="28">
        <v>1</v>
      </c>
      <c r="G151" s="70">
        <v>6</v>
      </c>
      <c r="H151" s="111">
        <v>0</v>
      </c>
      <c r="I151" s="111"/>
    </row>
    <row r="152" spans="1:9" ht="29.25" customHeight="1">
      <c r="A152" s="28"/>
      <c r="B152" s="162" t="s">
        <v>310</v>
      </c>
      <c r="C152" s="162"/>
      <c r="D152" s="28"/>
      <c r="E152" s="28">
        <v>3</v>
      </c>
      <c r="F152" s="28">
        <v>1</v>
      </c>
      <c r="G152" s="70">
        <v>7</v>
      </c>
      <c r="H152" s="111">
        <f>'[1]Bilans uspjeha'!$AI$173</f>
        <v>0</v>
      </c>
      <c r="I152" s="111"/>
    </row>
    <row r="153" spans="1:9" ht="27.75" customHeight="1">
      <c r="A153" s="28"/>
      <c r="B153" s="162" t="s">
        <v>311</v>
      </c>
      <c r="C153" s="162"/>
      <c r="D153" s="28"/>
      <c r="E153" s="28">
        <v>3</v>
      </c>
      <c r="F153" s="28">
        <v>1</v>
      </c>
      <c r="G153" s="70">
        <v>8</v>
      </c>
      <c r="H153" s="111">
        <v>0</v>
      </c>
      <c r="I153" s="111"/>
    </row>
    <row r="154" spans="1:9" ht="27.75" customHeight="1">
      <c r="A154" s="28"/>
      <c r="B154" s="162" t="s">
        <v>312</v>
      </c>
      <c r="C154" s="162"/>
      <c r="D154" s="28"/>
      <c r="E154" s="28">
        <v>3</v>
      </c>
      <c r="F154" s="28">
        <v>1</v>
      </c>
      <c r="G154" s="70">
        <v>9</v>
      </c>
      <c r="H154" s="111">
        <v>0</v>
      </c>
      <c r="I154" s="111"/>
    </row>
    <row r="155" spans="1:9" ht="27.75" customHeight="1">
      <c r="A155" s="28"/>
      <c r="B155" s="162" t="s">
        <v>313</v>
      </c>
      <c r="C155" s="162"/>
      <c r="D155" s="28"/>
      <c r="E155" s="28">
        <v>3</v>
      </c>
      <c r="F155" s="28">
        <v>2</v>
      </c>
      <c r="G155" s="70">
        <v>0</v>
      </c>
      <c r="H155" s="111">
        <v>0</v>
      </c>
      <c r="I155" s="111"/>
    </row>
    <row r="156" spans="1:9" ht="31.5" customHeight="1">
      <c r="A156" s="28"/>
      <c r="B156" s="162" t="s">
        <v>314</v>
      </c>
      <c r="C156" s="162"/>
      <c r="D156" s="28"/>
      <c r="E156" s="28">
        <v>3</v>
      </c>
      <c r="F156" s="28">
        <v>2</v>
      </c>
      <c r="G156" s="70">
        <v>1</v>
      </c>
      <c r="H156" s="111">
        <f>H157+H159+H161+H162+H163</f>
        <v>0</v>
      </c>
      <c r="I156" s="111"/>
    </row>
    <row r="157" spans="1:9" ht="39.75" customHeight="1">
      <c r="A157" s="28"/>
      <c r="B157" s="162" t="s">
        <v>315</v>
      </c>
      <c r="C157" s="162"/>
      <c r="D157" s="28"/>
      <c r="E157" s="28">
        <v>3</v>
      </c>
      <c r="F157" s="28">
        <v>2</v>
      </c>
      <c r="G157" s="70">
        <v>2</v>
      </c>
      <c r="H157" s="111">
        <v>0</v>
      </c>
      <c r="I157" s="111"/>
    </row>
    <row r="158" spans="1:9" ht="29.25" customHeight="1">
      <c r="A158" s="28"/>
      <c r="B158" s="162" t="s">
        <v>316</v>
      </c>
      <c r="C158" s="162"/>
      <c r="D158" s="28"/>
      <c r="E158" s="28">
        <v>3</v>
      </c>
      <c r="F158" s="28">
        <v>2</v>
      </c>
      <c r="G158" s="70">
        <v>3</v>
      </c>
      <c r="H158" s="111">
        <v>0</v>
      </c>
      <c r="I158" s="111"/>
    </row>
    <row r="159" spans="1:9" ht="28.5" customHeight="1">
      <c r="A159" s="28"/>
      <c r="B159" s="162" t="s">
        <v>317</v>
      </c>
      <c r="C159" s="162"/>
      <c r="D159" s="28"/>
      <c r="E159" s="28">
        <v>3</v>
      </c>
      <c r="F159" s="28">
        <v>2</v>
      </c>
      <c r="G159" s="70">
        <v>4</v>
      </c>
      <c r="H159" s="111">
        <v>0</v>
      </c>
      <c r="I159" s="111"/>
    </row>
    <row r="160" spans="1:9" ht="28.5" customHeight="1">
      <c r="A160" s="28"/>
      <c r="B160" s="162" t="s">
        <v>318</v>
      </c>
      <c r="C160" s="162"/>
      <c r="D160" s="28"/>
      <c r="E160" s="28">
        <v>3</v>
      </c>
      <c r="F160" s="28">
        <v>2</v>
      </c>
      <c r="G160" s="70">
        <v>5</v>
      </c>
      <c r="H160" s="111">
        <v>0</v>
      </c>
      <c r="I160" s="111"/>
    </row>
    <row r="161" spans="1:9" ht="27.75" customHeight="1">
      <c r="A161" s="28"/>
      <c r="B161" s="162" t="s">
        <v>319</v>
      </c>
      <c r="C161" s="162"/>
      <c r="D161" s="28"/>
      <c r="E161" s="28">
        <v>3</v>
      </c>
      <c r="F161" s="28">
        <v>2</v>
      </c>
      <c r="G161" s="70">
        <v>6</v>
      </c>
      <c r="H161" s="111">
        <v>0</v>
      </c>
      <c r="I161" s="111"/>
    </row>
    <row r="162" spans="1:9" ht="29.25" customHeight="1">
      <c r="A162" s="28"/>
      <c r="B162" s="163" t="s">
        <v>69</v>
      </c>
      <c r="C162" s="163"/>
      <c r="D162" s="28"/>
      <c r="E162" s="28">
        <v>3</v>
      </c>
      <c r="F162" s="28">
        <v>2</v>
      </c>
      <c r="G162" s="70">
        <v>7</v>
      </c>
      <c r="H162" s="111">
        <f>IF(H145&gt;H154,H145-H154,0)</f>
        <v>0</v>
      </c>
      <c r="I162" s="111"/>
    </row>
    <row r="163" spans="1:9" ht="29.25" customHeight="1">
      <c r="A163" s="28"/>
      <c r="B163" s="163" t="s">
        <v>70</v>
      </c>
      <c r="C163" s="163"/>
      <c r="D163" s="28"/>
      <c r="E163" s="28">
        <v>3</v>
      </c>
      <c r="F163" s="28">
        <v>2</v>
      </c>
      <c r="G163" s="70">
        <v>8</v>
      </c>
      <c r="H163" s="111">
        <f>IF(H154&gt;H145,H154-H145,0)</f>
        <v>0</v>
      </c>
      <c r="I163" s="111"/>
    </row>
    <row r="164" spans="1:9" ht="27.75" customHeight="1">
      <c r="A164" s="28" t="s">
        <v>320</v>
      </c>
      <c r="B164" s="162" t="s">
        <v>321</v>
      </c>
      <c r="C164" s="162"/>
      <c r="D164" s="28"/>
      <c r="E164" s="28">
        <v>3</v>
      </c>
      <c r="F164" s="28">
        <v>2</v>
      </c>
      <c r="G164" s="70">
        <v>9</v>
      </c>
      <c r="H164" s="111">
        <v>0</v>
      </c>
      <c r="I164" s="111"/>
    </row>
    <row r="165" spans="1:9" ht="33" customHeight="1">
      <c r="A165" s="28"/>
      <c r="B165" s="163" t="s">
        <v>71</v>
      </c>
      <c r="C165" s="163"/>
      <c r="D165" s="28"/>
      <c r="E165" s="28">
        <v>3</v>
      </c>
      <c r="F165" s="28">
        <v>3</v>
      </c>
      <c r="G165" s="70">
        <v>0</v>
      </c>
      <c r="H165" s="111">
        <f>H162-H163-H164</f>
        <v>0</v>
      </c>
      <c r="I165" s="111"/>
    </row>
    <row r="166" spans="1:9" ht="27.75" customHeight="1">
      <c r="A166" s="28"/>
      <c r="B166" s="163" t="s">
        <v>72</v>
      </c>
      <c r="C166" s="163"/>
      <c r="D166" s="28"/>
      <c r="E166" s="28">
        <v>3</v>
      </c>
      <c r="F166" s="28">
        <v>3</v>
      </c>
      <c r="G166" s="70">
        <v>1</v>
      </c>
      <c r="H166" s="111">
        <f>H162-H163-H164</f>
        <v>0</v>
      </c>
      <c r="I166" s="111"/>
    </row>
    <row r="167" spans="1:9">
      <c r="A167" s="31"/>
      <c r="B167" s="32"/>
      <c r="C167" s="32"/>
      <c r="D167" s="31"/>
      <c r="E167" s="31"/>
      <c r="F167" s="31"/>
      <c r="G167" s="31"/>
      <c r="H167" s="111"/>
      <c r="I167" s="111"/>
    </row>
    <row r="168" spans="1:9" ht="27.75" customHeight="1">
      <c r="A168" s="28"/>
      <c r="B168" s="163" t="s">
        <v>73</v>
      </c>
      <c r="C168" s="163"/>
      <c r="D168" s="28"/>
      <c r="E168" s="28">
        <v>3</v>
      </c>
      <c r="F168" s="28">
        <v>3</v>
      </c>
      <c r="G168" s="70">
        <v>2</v>
      </c>
      <c r="H168" s="111">
        <f>H144-H145+H165-H166</f>
        <v>179607</v>
      </c>
      <c r="I168" s="111"/>
    </row>
    <row r="169" spans="1:9" ht="28.5" customHeight="1">
      <c r="A169" s="28"/>
      <c r="B169" s="163" t="s">
        <v>74</v>
      </c>
      <c r="C169" s="163"/>
      <c r="D169" s="28"/>
      <c r="E169" s="28">
        <v>3</v>
      </c>
      <c r="F169" s="28">
        <v>3</v>
      </c>
      <c r="G169" s="70">
        <v>3</v>
      </c>
      <c r="H169" s="111"/>
      <c r="I169" s="111">
        <f>I145-I144</f>
        <v>728653</v>
      </c>
    </row>
    <row r="170" spans="1:9">
      <c r="A170" s="31"/>
      <c r="B170" s="32"/>
      <c r="C170" s="32"/>
      <c r="D170" s="31"/>
      <c r="E170" s="31"/>
      <c r="F170" s="31"/>
      <c r="G170" s="31"/>
      <c r="H170" s="111"/>
      <c r="I170" s="111"/>
    </row>
    <row r="171" spans="1:9" ht="27.75" customHeight="1">
      <c r="A171" s="28"/>
      <c r="B171" s="162" t="s">
        <v>322</v>
      </c>
      <c r="C171" s="162"/>
      <c r="D171" s="28"/>
      <c r="E171" s="28">
        <v>3</v>
      </c>
      <c r="F171" s="28">
        <v>3</v>
      </c>
      <c r="G171" s="70">
        <v>4</v>
      </c>
      <c r="H171" s="111">
        <f>H144</f>
        <v>179607</v>
      </c>
      <c r="I171" s="111">
        <f>I144-I145</f>
        <v>-728653</v>
      </c>
    </row>
    <row r="172" spans="1:9">
      <c r="A172" s="28"/>
      <c r="B172" s="162" t="s">
        <v>323</v>
      </c>
      <c r="C172" s="162"/>
      <c r="D172" s="28"/>
      <c r="E172" s="28">
        <v>3</v>
      </c>
      <c r="F172" s="28">
        <v>3</v>
      </c>
      <c r="G172" s="70">
        <v>5</v>
      </c>
      <c r="H172" s="111"/>
      <c r="I172" s="111"/>
    </row>
    <row r="173" spans="1:9" ht="18.75" customHeight="1">
      <c r="A173" s="28"/>
      <c r="B173" s="162" t="s">
        <v>324</v>
      </c>
      <c r="C173" s="162"/>
      <c r="D173" s="28"/>
      <c r="E173" s="28">
        <v>3</v>
      </c>
      <c r="F173" s="28">
        <v>3</v>
      </c>
      <c r="G173" s="70">
        <v>6</v>
      </c>
      <c r="H173" s="111"/>
      <c r="I173" s="111"/>
    </row>
    <row r="174" spans="1:9" ht="30.75" customHeight="1">
      <c r="A174" s="28"/>
      <c r="B174" s="162" t="s">
        <v>325</v>
      </c>
      <c r="C174" s="162"/>
      <c r="D174" s="28"/>
      <c r="E174" s="28">
        <v>3</v>
      </c>
      <c r="F174" s="28">
        <v>3</v>
      </c>
      <c r="G174" s="70">
        <v>7</v>
      </c>
      <c r="H174" s="111">
        <f>H168</f>
        <v>179607</v>
      </c>
      <c r="I174" s="111">
        <f>I171</f>
        <v>-728653</v>
      </c>
    </row>
    <row r="175" spans="1:9">
      <c r="A175" s="28"/>
      <c r="B175" s="162" t="s">
        <v>323</v>
      </c>
      <c r="C175" s="162"/>
      <c r="D175" s="28"/>
      <c r="E175" s="28">
        <v>3</v>
      </c>
      <c r="F175" s="28">
        <v>3</v>
      </c>
      <c r="G175" s="70">
        <v>8</v>
      </c>
      <c r="H175" s="111"/>
      <c r="I175" s="111"/>
    </row>
    <row r="176" spans="1:9">
      <c r="A176" s="28"/>
      <c r="B176" s="162" t="s">
        <v>324</v>
      </c>
      <c r="C176" s="162"/>
      <c r="D176" s="28"/>
      <c r="E176" s="28">
        <v>3</v>
      </c>
      <c r="F176" s="28">
        <v>3</v>
      </c>
      <c r="G176" s="70">
        <v>9</v>
      </c>
      <c r="H176" s="111"/>
      <c r="I176" s="111"/>
    </row>
    <row r="177" spans="1:9">
      <c r="A177" s="28"/>
      <c r="B177" s="162" t="s">
        <v>326</v>
      </c>
      <c r="C177" s="162"/>
      <c r="D177" s="28"/>
      <c r="E177" s="28">
        <v>3</v>
      </c>
      <c r="F177" s="28">
        <v>4</v>
      </c>
      <c r="G177" s="70">
        <v>0</v>
      </c>
      <c r="H177" s="111"/>
      <c r="I177" s="111"/>
    </row>
    <row r="178" spans="1:9">
      <c r="A178" s="28"/>
      <c r="B178" s="162" t="s">
        <v>327</v>
      </c>
      <c r="C178" s="162"/>
      <c r="D178" s="28"/>
      <c r="E178" s="28">
        <v>3</v>
      </c>
      <c r="F178" s="28">
        <v>4</v>
      </c>
      <c r="G178" s="70">
        <v>1</v>
      </c>
      <c r="H178" s="111"/>
      <c r="I178" s="111"/>
    </row>
    <row r="179" spans="1:9">
      <c r="A179" s="28"/>
      <c r="B179" s="162" t="s">
        <v>328</v>
      </c>
      <c r="C179" s="162"/>
      <c r="D179" s="28"/>
      <c r="E179" s="28">
        <v>3</v>
      </c>
      <c r="F179" s="28">
        <v>4</v>
      </c>
      <c r="G179" s="70">
        <v>2</v>
      </c>
      <c r="H179" s="111"/>
      <c r="I179" s="111"/>
    </row>
    <row r="180" spans="1:9">
      <c r="A180" s="31"/>
      <c r="B180" s="32"/>
      <c r="C180" s="32"/>
      <c r="D180" s="31"/>
      <c r="E180" s="31"/>
      <c r="F180" s="31"/>
      <c r="G180" s="31"/>
      <c r="H180" s="111"/>
      <c r="I180" s="111"/>
    </row>
    <row r="181" spans="1:9">
      <c r="A181" s="28"/>
      <c r="B181" s="162" t="s">
        <v>329</v>
      </c>
      <c r="C181" s="162"/>
      <c r="D181" s="28"/>
      <c r="E181" s="28"/>
      <c r="F181" s="28"/>
      <c r="G181" s="70"/>
      <c r="H181" s="111"/>
      <c r="I181" s="111"/>
    </row>
    <row r="182" spans="1:9" ht="14.25" customHeight="1">
      <c r="A182" s="28"/>
      <c r="B182" s="162" t="s">
        <v>330</v>
      </c>
      <c r="C182" s="162"/>
      <c r="D182" s="28"/>
      <c r="E182" s="28">
        <v>3</v>
      </c>
      <c r="F182" s="28">
        <v>4</v>
      </c>
      <c r="G182" s="70">
        <v>3</v>
      </c>
      <c r="H182" s="111">
        <v>396</v>
      </c>
      <c r="I182" s="111">
        <v>326</v>
      </c>
    </row>
    <row r="183" spans="1:9" ht="16.5" customHeight="1">
      <c r="A183" s="28"/>
      <c r="B183" s="162" t="s">
        <v>331</v>
      </c>
      <c r="C183" s="162"/>
      <c r="D183" s="28"/>
      <c r="E183" s="28">
        <v>3</v>
      </c>
      <c r="F183" s="28">
        <v>4</v>
      </c>
      <c r="G183" s="70">
        <v>4</v>
      </c>
      <c r="H183" s="111">
        <v>367</v>
      </c>
      <c r="I183" s="111">
        <v>299</v>
      </c>
    </row>
    <row r="185" spans="1:9" ht="13.5" customHeight="1"/>
    <row r="186" spans="1:9" s="50" customFormat="1">
      <c r="A186" s="168" t="s">
        <v>706</v>
      </c>
      <c r="B186" s="168"/>
      <c r="C186" s="75" t="s">
        <v>652</v>
      </c>
      <c r="D186" s="61"/>
      <c r="E186" s="61"/>
      <c r="F186" s="61"/>
      <c r="G186" s="61"/>
      <c r="H186" s="83" t="s">
        <v>332</v>
      </c>
      <c r="I186" s="75"/>
    </row>
    <row r="187" spans="1:9" s="50" customFormat="1">
      <c r="A187" s="169"/>
      <c r="B187" s="169"/>
      <c r="C187" s="75" t="s">
        <v>667</v>
      </c>
      <c r="E187" s="61"/>
      <c r="F187" s="61"/>
      <c r="G187" s="61"/>
      <c r="H187" s="75" t="s">
        <v>663</v>
      </c>
      <c r="I187" s="75"/>
    </row>
    <row r="188" spans="1:9" s="50" customFormat="1">
      <c r="C188" s="75" t="s">
        <v>653</v>
      </c>
      <c r="D188" s="62"/>
      <c r="H188" s="75"/>
      <c r="I188" s="75"/>
    </row>
  </sheetData>
  <mergeCells count="198">
    <mergeCell ref="B27:C27"/>
    <mergeCell ref="B28:C28"/>
    <mergeCell ref="A12:I12"/>
    <mergeCell ref="C13:G13"/>
    <mergeCell ref="B15:C18"/>
    <mergeCell ref="E15:G15"/>
    <mergeCell ref="H15:I16"/>
    <mergeCell ref="E16:G16"/>
    <mergeCell ref="E17:G17"/>
    <mergeCell ref="E18:G18"/>
    <mergeCell ref="B5:I5"/>
    <mergeCell ref="B6:I6"/>
    <mergeCell ref="B7:I7"/>
    <mergeCell ref="A11:I11"/>
    <mergeCell ref="B25:C25"/>
    <mergeCell ref="B26:C26"/>
    <mergeCell ref="B21:C21"/>
    <mergeCell ref="B22:C22"/>
    <mergeCell ref="B23:C23"/>
    <mergeCell ref="B24:C24"/>
    <mergeCell ref="A15:A18"/>
    <mergeCell ref="B19:C19"/>
    <mergeCell ref="E19:G19"/>
    <mergeCell ref="B20:C20"/>
    <mergeCell ref="E20:G20"/>
    <mergeCell ref="B34:C34"/>
    <mergeCell ref="B35:C35"/>
    <mergeCell ref="B36:C36"/>
    <mergeCell ref="B29:C29"/>
    <mergeCell ref="B30:C30"/>
    <mergeCell ref="B31:C31"/>
    <mergeCell ref="B32:C32"/>
    <mergeCell ref="B33:C33"/>
    <mergeCell ref="B43:C43"/>
    <mergeCell ref="B44:C44"/>
    <mergeCell ref="B37:C37"/>
    <mergeCell ref="B38:C38"/>
    <mergeCell ref="B39:C39"/>
    <mergeCell ref="B40:C40"/>
    <mergeCell ref="B41:C41"/>
    <mergeCell ref="B42:C42"/>
    <mergeCell ref="B58:C58"/>
    <mergeCell ref="B59:C59"/>
    <mergeCell ref="B60:C60"/>
    <mergeCell ref="B53:C53"/>
    <mergeCell ref="B54:C54"/>
    <mergeCell ref="B55:C55"/>
    <mergeCell ref="B56:C56"/>
    <mergeCell ref="B52:C52"/>
    <mergeCell ref="B45:C45"/>
    <mergeCell ref="B46:C46"/>
    <mergeCell ref="B47:C47"/>
    <mergeCell ref="B48:C48"/>
    <mergeCell ref="B57:C57"/>
    <mergeCell ref="B49:C49"/>
    <mergeCell ref="B50:C50"/>
    <mergeCell ref="B51:C51"/>
    <mergeCell ref="B65:C65"/>
    <mergeCell ref="B66:C66"/>
    <mergeCell ref="B67:C68"/>
    <mergeCell ref="D67:D68"/>
    <mergeCell ref="B61:C61"/>
    <mergeCell ref="B62:C62"/>
    <mergeCell ref="B63:C63"/>
    <mergeCell ref="B64:C64"/>
    <mergeCell ref="B77:C77"/>
    <mergeCell ref="F67:F68"/>
    <mergeCell ref="G67:G68"/>
    <mergeCell ref="B76:C76"/>
    <mergeCell ref="B69:C69"/>
    <mergeCell ref="B80:C80"/>
    <mergeCell ref="B81:C81"/>
    <mergeCell ref="B82:C82"/>
    <mergeCell ref="E78:E79"/>
    <mergeCell ref="F78:F79"/>
    <mergeCell ref="G78:G79"/>
    <mergeCell ref="B78:C79"/>
    <mergeCell ref="D78:D79"/>
    <mergeCell ref="B72:C72"/>
    <mergeCell ref="B73:C73"/>
    <mergeCell ref="B74:C74"/>
    <mergeCell ref="B75:C75"/>
    <mergeCell ref="B70:C70"/>
    <mergeCell ref="B71:C71"/>
    <mergeCell ref="E67:E68"/>
    <mergeCell ref="B90:C90"/>
    <mergeCell ref="B83:C83"/>
    <mergeCell ref="B84:C84"/>
    <mergeCell ref="B85:C85"/>
    <mergeCell ref="B86:C86"/>
    <mergeCell ref="B95:C95"/>
    <mergeCell ref="B87:C87"/>
    <mergeCell ref="B88:C88"/>
    <mergeCell ref="B89:C89"/>
    <mergeCell ref="B101:C101"/>
    <mergeCell ref="B102:C102"/>
    <mergeCell ref="B112:C112"/>
    <mergeCell ref="B96:C96"/>
    <mergeCell ref="B97:C97"/>
    <mergeCell ref="B98:C98"/>
    <mergeCell ref="B91:C91"/>
    <mergeCell ref="B92:C92"/>
    <mergeCell ref="B93:C93"/>
    <mergeCell ref="B94:C94"/>
    <mergeCell ref="A124:A125"/>
    <mergeCell ref="B124:C124"/>
    <mergeCell ref="B125:C125"/>
    <mergeCell ref="A126:A127"/>
    <mergeCell ref="B126:C126"/>
    <mergeCell ref="B139:C139"/>
    <mergeCell ref="B113:C113"/>
    <mergeCell ref="B114:C114"/>
    <mergeCell ref="B107:C107"/>
    <mergeCell ref="B108:C108"/>
    <mergeCell ref="B109:C109"/>
    <mergeCell ref="B110:C110"/>
    <mergeCell ref="B111:C111"/>
    <mergeCell ref="B115:C115"/>
    <mergeCell ref="B116:C116"/>
    <mergeCell ref="B117:C117"/>
    <mergeCell ref="B118:C118"/>
    <mergeCell ref="B119:C119"/>
    <mergeCell ref="B120:C120"/>
    <mergeCell ref="B123:C123"/>
    <mergeCell ref="B121:C121"/>
    <mergeCell ref="B122:C122"/>
    <mergeCell ref="A186:B186"/>
    <mergeCell ref="A187:B187"/>
    <mergeCell ref="B160:C160"/>
    <mergeCell ref="B153:C153"/>
    <mergeCell ref="B154:C154"/>
    <mergeCell ref="B155:C155"/>
    <mergeCell ref="B182:C182"/>
    <mergeCell ref="B177:C177"/>
    <mergeCell ref="B151:C151"/>
    <mergeCell ref="B152:C152"/>
    <mergeCell ref="B156:C156"/>
    <mergeCell ref="B165:C165"/>
    <mergeCell ref="B166:C166"/>
    <mergeCell ref="B168:C168"/>
    <mergeCell ref="B169:C169"/>
    <mergeCell ref="B161:C161"/>
    <mergeCell ref="B162:C162"/>
    <mergeCell ref="B178:C178"/>
    <mergeCell ref="B179:C179"/>
    <mergeCell ref="B181:C181"/>
    <mergeCell ref="B183:C183"/>
    <mergeCell ref="B171:C171"/>
    <mergeCell ref="B172:C172"/>
    <mergeCell ref="B173:C173"/>
    <mergeCell ref="B176:C176"/>
    <mergeCell ref="H124:H125"/>
    <mergeCell ref="B141:C141"/>
    <mergeCell ref="B174:C174"/>
    <mergeCell ref="B132:C132"/>
    <mergeCell ref="B133:C133"/>
    <mergeCell ref="B134:C134"/>
    <mergeCell ref="B135:C135"/>
    <mergeCell ref="B137:C137"/>
    <mergeCell ref="B138:C138"/>
    <mergeCell ref="B163:C163"/>
    <mergeCell ref="B164:C164"/>
    <mergeCell ref="B157:C157"/>
    <mergeCell ref="B158:C158"/>
    <mergeCell ref="B159:C159"/>
    <mergeCell ref="B149:C149"/>
    <mergeCell ref="B150:C150"/>
    <mergeCell ref="B142:C142"/>
    <mergeCell ref="B143:C143"/>
    <mergeCell ref="B136:C136"/>
    <mergeCell ref="B144:C144"/>
    <mergeCell ref="B145:C145"/>
    <mergeCell ref="B128:C128"/>
    <mergeCell ref="B129:C129"/>
    <mergeCell ref="I124:I125"/>
    <mergeCell ref="B3:I3"/>
    <mergeCell ref="B4:I4"/>
    <mergeCell ref="D124:D125"/>
    <mergeCell ref="D126:D127"/>
    <mergeCell ref="B127:C127"/>
    <mergeCell ref="B146:C146"/>
    <mergeCell ref="B148:C148"/>
    <mergeCell ref="B175:C175"/>
    <mergeCell ref="B130:C130"/>
    <mergeCell ref="B131:C131"/>
    <mergeCell ref="B140:C140"/>
    <mergeCell ref="G126:G127"/>
    <mergeCell ref="E124:E125"/>
    <mergeCell ref="F124:F125"/>
    <mergeCell ref="G124:G125"/>
    <mergeCell ref="F126:F127"/>
    <mergeCell ref="E126:E127"/>
    <mergeCell ref="B103:C103"/>
    <mergeCell ref="B104:C104"/>
    <mergeCell ref="B105:C105"/>
    <mergeCell ref="B106:C106"/>
    <mergeCell ref="B99:C99"/>
    <mergeCell ref="B100:C100"/>
  </mergeCells>
  <phoneticPr fontId="0" type="noConversion"/>
  <printOptions horizontalCentered="1"/>
  <pageMargins left="0.39370078740157483" right="0.35433070866141736" top="0.47" bottom="0.43307086614173229" header="0.45" footer="0.45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66"/>
  <sheetViews>
    <sheetView topLeftCell="A142" zoomScaleNormal="100" workbookViewId="0">
      <selection activeCell="B164" sqref="B164"/>
    </sheetView>
  </sheetViews>
  <sheetFormatPr defaultRowHeight="12.75"/>
  <cols>
    <col min="1" max="1" width="15.140625" style="22" customWidth="1"/>
    <col min="2" max="2" width="43.85546875" style="22" customWidth="1"/>
    <col min="3" max="3" width="9.140625" style="22"/>
    <col min="4" max="4" width="3" style="22" customWidth="1"/>
    <col min="5" max="5" width="3.5703125" style="22" customWidth="1"/>
    <col min="6" max="6" width="3.7109375" style="22" customWidth="1"/>
    <col min="7" max="7" width="13.7109375" style="72" customWidth="1"/>
    <col min="8" max="8" width="15.85546875" style="72" customWidth="1"/>
    <col min="9" max="9" width="15.5703125" style="72" customWidth="1"/>
    <col min="10" max="10" width="21.28515625" style="72" customWidth="1"/>
    <col min="11" max="16384" width="9.140625" style="22"/>
  </cols>
  <sheetData>
    <row r="1" spans="1:10" ht="13.5">
      <c r="J1" s="73" t="s">
        <v>128</v>
      </c>
    </row>
    <row r="2" spans="1:10" ht="13.5">
      <c r="A2" s="50"/>
      <c r="B2" s="23"/>
      <c r="J2" s="87" t="s">
        <v>157</v>
      </c>
    </row>
    <row r="3" spans="1:10" ht="13.5">
      <c r="A3" s="49" t="s">
        <v>334</v>
      </c>
      <c r="B3" s="225" t="s">
        <v>648</v>
      </c>
      <c r="C3" s="225"/>
      <c r="D3" s="225"/>
      <c r="E3" s="225"/>
      <c r="F3" s="225"/>
      <c r="G3" s="225"/>
      <c r="H3" s="225"/>
      <c r="I3" s="225"/>
      <c r="J3" s="225"/>
    </row>
    <row r="4" spans="1:10" ht="13.5">
      <c r="A4" s="49" t="s">
        <v>178</v>
      </c>
      <c r="B4" s="225" t="s">
        <v>649</v>
      </c>
      <c r="C4" s="225"/>
      <c r="D4" s="225"/>
      <c r="E4" s="225"/>
      <c r="F4" s="225"/>
      <c r="G4" s="225"/>
      <c r="H4" s="225"/>
      <c r="I4" s="225"/>
      <c r="J4" s="225"/>
    </row>
    <row r="5" spans="1:10">
      <c r="A5" s="49" t="s">
        <v>179</v>
      </c>
      <c r="B5" s="226" t="s">
        <v>646</v>
      </c>
      <c r="C5" s="226"/>
      <c r="D5" s="226"/>
      <c r="E5" s="226"/>
      <c r="F5" s="226"/>
      <c r="G5" s="226"/>
      <c r="H5" s="226"/>
      <c r="I5" s="226"/>
      <c r="J5" s="226"/>
    </row>
    <row r="6" spans="1:10">
      <c r="A6" s="49" t="s">
        <v>180</v>
      </c>
      <c r="B6" s="227" t="s">
        <v>645</v>
      </c>
      <c r="C6" s="227"/>
      <c r="D6" s="227"/>
      <c r="E6" s="227"/>
      <c r="F6" s="227"/>
      <c r="G6" s="227"/>
      <c r="H6" s="227"/>
      <c r="I6" s="227"/>
      <c r="J6" s="227"/>
    </row>
    <row r="7" spans="1:10">
      <c r="A7" s="49" t="s">
        <v>181</v>
      </c>
      <c r="B7" s="227" t="s">
        <v>1</v>
      </c>
      <c r="C7" s="227"/>
      <c r="D7" s="227"/>
      <c r="E7" s="227"/>
      <c r="F7" s="227"/>
      <c r="G7" s="227"/>
      <c r="H7" s="227"/>
      <c r="I7" s="227"/>
      <c r="J7" s="227"/>
    </row>
    <row r="8" spans="1:10">
      <c r="A8" s="50"/>
      <c r="B8" s="31"/>
      <c r="C8" s="31"/>
      <c r="D8" s="31"/>
      <c r="E8" s="31"/>
      <c r="F8" s="31"/>
      <c r="G8" s="88"/>
      <c r="H8" s="230"/>
      <c r="I8" s="230"/>
    </row>
    <row r="10" spans="1:10" ht="13.5">
      <c r="A10" s="231" t="s">
        <v>695</v>
      </c>
      <c r="B10" s="231"/>
      <c r="C10" s="231"/>
      <c r="D10" s="231"/>
      <c r="E10" s="231"/>
      <c r="F10" s="231"/>
      <c r="G10" s="231"/>
      <c r="H10" s="231"/>
      <c r="I10" s="231"/>
      <c r="J10" s="231"/>
    </row>
    <row r="11" spans="1:10" ht="12.75" customHeight="1">
      <c r="A11" s="33"/>
      <c r="B11" s="33"/>
      <c r="C11" s="232"/>
      <c r="D11" s="232"/>
      <c r="E11" s="232"/>
      <c r="F11" s="232"/>
      <c r="G11" s="232"/>
      <c r="H11" s="232"/>
      <c r="I11" s="89"/>
      <c r="J11" s="89"/>
    </row>
    <row r="12" spans="1:10">
      <c r="J12" s="72" t="s">
        <v>336</v>
      </c>
    </row>
    <row r="13" spans="1:10" ht="12.75" customHeight="1">
      <c r="A13" s="181" t="s">
        <v>121</v>
      </c>
      <c r="B13" s="187" t="s">
        <v>183</v>
      </c>
      <c r="C13" s="181" t="s">
        <v>184</v>
      </c>
      <c r="D13" s="194" t="s">
        <v>168</v>
      </c>
      <c r="E13" s="228"/>
      <c r="F13" s="229"/>
      <c r="G13" s="223" t="s">
        <v>337</v>
      </c>
      <c r="H13" s="223"/>
      <c r="I13" s="223"/>
      <c r="J13" s="90" t="s">
        <v>337</v>
      </c>
    </row>
    <row r="14" spans="1:10" ht="12.75" customHeight="1">
      <c r="A14" s="182"/>
      <c r="B14" s="189"/>
      <c r="C14" s="221"/>
      <c r="D14" s="201" t="s">
        <v>186</v>
      </c>
      <c r="E14" s="215"/>
      <c r="F14" s="216"/>
      <c r="G14" s="224" t="s">
        <v>338</v>
      </c>
      <c r="H14" s="224"/>
      <c r="I14" s="224"/>
      <c r="J14" s="91" t="s">
        <v>339</v>
      </c>
    </row>
    <row r="15" spans="1:10">
      <c r="A15" s="213"/>
      <c r="B15" s="189"/>
      <c r="C15" s="221"/>
      <c r="D15" s="204"/>
      <c r="E15" s="215"/>
      <c r="F15" s="216"/>
      <c r="G15" s="220"/>
      <c r="H15" s="220"/>
      <c r="I15" s="220"/>
      <c r="J15" s="91" t="s">
        <v>340</v>
      </c>
    </row>
    <row r="16" spans="1:10">
      <c r="A16" s="213"/>
      <c r="B16" s="189"/>
      <c r="C16" s="221"/>
      <c r="D16" s="204"/>
      <c r="E16" s="215"/>
      <c r="F16" s="216"/>
      <c r="G16" s="217"/>
      <c r="H16" s="217"/>
      <c r="I16" s="217"/>
      <c r="J16" s="92"/>
    </row>
    <row r="17" spans="1:10" ht="25.5">
      <c r="A17" s="214"/>
      <c r="B17" s="191"/>
      <c r="C17" s="222"/>
      <c r="D17" s="207"/>
      <c r="E17" s="218"/>
      <c r="F17" s="219"/>
      <c r="G17" s="93" t="s">
        <v>341</v>
      </c>
      <c r="H17" s="80" t="s">
        <v>342</v>
      </c>
      <c r="I17" s="80" t="s">
        <v>343</v>
      </c>
      <c r="J17" s="94"/>
    </row>
    <row r="18" spans="1:10">
      <c r="A18" s="28"/>
      <c r="B18" s="27">
        <v>2</v>
      </c>
      <c r="C18" s="27">
        <v>3</v>
      </c>
      <c r="D18" s="185">
        <v>4</v>
      </c>
      <c r="E18" s="185"/>
      <c r="F18" s="185"/>
      <c r="G18" s="81">
        <v>5</v>
      </c>
      <c r="H18" s="81">
        <v>6</v>
      </c>
      <c r="I18" s="81">
        <v>7</v>
      </c>
      <c r="J18" s="81">
        <v>8</v>
      </c>
    </row>
    <row r="19" spans="1:10" ht="13.5">
      <c r="A19" s="28"/>
      <c r="B19" s="29" t="s">
        <v>158</v>
      </c>
      <c r="C19" s="28"/>
      <c r="D19" s="165"/>
      <c r="E19" s="165"/>
      <c r="F19" s="165"/>
      <c r="G19" s="82"/>
      <c r="H19" s="82"/>
      <c r="I19" s="82"/>
      <c r="J19" s="82"/>
    </row>
    <row r="20" spans="1:10" ht="27" customHeight="1">
      <c r="A20" s="28"/>
      <c r="B20" s="29" t="s">
        <v>75</v>
      </c>
      <c r="C20" s="28"/>
      <c r="D20" s="28">
        <v>0</v>
      </c>
      <c r="E20" s="28">
        <v>0</v>
      </c>
      <c r="F20" s="28">
        <v>1</v>
      </c>
      <c r="G20" s="111">
        <f>G27+G21+G33+G34+G39+G40+G52</f>
        <v>85543632</v>
      </c>
      <c r="H20" s="111">
        <f>H27+H21+H33+H34+H39+H40+H52</f>
        <v>67399169</v>
      </c>
      <c r="I20" s="111">
        <f>I27+I21+I33+I34+I39+I40+I52</f>
        <v>18144463</v>
      </c>
      <c r="J20" s="111">
        <f>J21+J27+J33+J34+J39+J40+J49+J52</f>
        <v>18090746</v>
      </c>
    </row>
    <row r="21" spans="1:10" ht="12.75" customHeight="1">
      <c r="A21" s="34" t="s">
        <v>344</v>
      </c>
      <c r="B21" s="29" t="s">
        <v>76</v>
      </c>
      <c r="C21" s="28"/>
      <c r="D21" s="28">
        <v>0</v>
      </c>
      <c r="E21" s="28">
        <v>0</v>
      </c>
      <c r="F21" s="28">
        <v>2</v>
      </c>
      <c r="G21" s="125">
        <f>G22+G23+G24+G25+G26</f>
        <v>544493</v>
      </c>
      <c r="H21" s="125">
        <f>H22+H23+H24+H25+H26</f>
        <v>402054</v>
      </c>
      <c r="I21" s="111">
        <f>I22+I23+I24+I25+I26</f>
        <v>142439</v>
      </c>
      <c r="J21" s="111">
        <f>SUM(J22:J26)</f>
        <v>134355</v>
      </c>
    </row>
    <row r="22" spans="1:10" ht="12.75" customHeight="1">
      <c r="A22" s="34" t="s">
        <v>345</v>
      </c>
      <c r="B22" s="30" t="s">
        <v>346</v>
      </c>
      <c r="C22" s="28"/>
      <c r="D22" s="28">
        <v>0</v>
      </c>
      <c r="E22" s="28">
        <v>0</v>
      </c>
      <c r="F22" s="28">
        <v>3</v>
      </c>
      <c r="G22" s="136">
        <v>0</v>
      </c>
      <c r="H22" s="137">
        <v>0</v>
      </c>
      <c r="I22" s="111">
        <f>G22-H22</f>
        <v>0</v>
      </c>
      <c r="J22" s="111">
        <f>[2]B.Stanja!$AV$26</f>
        <v>0</v>
      </c>
    </row>
    <row r="23" spans="1:10" ht="12.75" customHeight="1">
      <c r="A23" s="34" t="s">
        <v>347</v>
      </c>
      <c r="B23" s="30" t="s">
        <v>348</v>
      </c>
      <c r="C23" s="28"/>
      <c r="D23" s="28">
        <v>0</v>
      </c>
      <c r="E23" s="28">
        <v>0</v>
      </c>
      <c r="F23" s="28">
        <v>4</v>
      </c>
      <c r="G23" s="124">
        <v>206422</v>
      </c>
      <c r="H23" s="137">
        <v>205838</v>
      </c>
      <c r="I23" s="111">
        <f>G23-H23</f>
        <v>584</v>
      </c>
      <c r="J23" s="111">
        <f>[2]B.Stanja!$AV$27</f>
        <v>803</v>
      </c>
    </row>
    <row r="24" spans="1:10">
      <c r="A24" s="34" t="s">
        <v>349</v>
      </c>
      <c r="B24" s="30" t="s">
        <v>350</v>
      </c>
      <c r="C24" s="28"/>
      <c r="D24" s="28">
        <v>0</v>
      </c>
      <c r="E24" s="28">
        <v>0</v>
      </c>
      <c r="F24" s="28">
        <v>5</v>
      </c>
      <c r="G24" s="124">
        <v>0</v>
      </c>
      <c r="H24" s="137">
        <v>0</v>
      </c>
      <c r="I24" s="111">
        <f>G24-H24</f>
        <v>0</v>
      </c>
      <c r="J24" s="111">
        <f>[2]B.Stanja!$AV$28</f>
        <v>0</v>
      </c>
    </row>
    <row r="25" spans="1:10" ht="12.75" customHeight="1">
      <c r="A25" s="28" t="s">
        <v>351</v>
      </c>
      <c r="B25" s="30" t="s">
        <v>352</v>
      </c>
      <c r="C25" s="28"/>
      <c r="D25" s="28">
        <v>0</v>
      </c>
      <c r="E25" s="28">
        <v>0</v>
      </c>
      <c r="F25" s="28">
        <v>6</v>
      </c>
      <c r="G25" s="124">
        <v>338071</v>
      </c>
      <c r="H25" s="137">
        <v>196216</v>
      </c>
      <c r="I25" s="111">
        <f>G25-H25</f>
        <v>141855</v>
      </c>
      <c r="J25" s="111">
        <f>[2]B.Stanja!$AV$29</f>
        <v>133552</v>
      </c>
    </row>
    <row r="26" spans="1:10" ht="12.75" customHeight="1">
      <c r="A26" s="28" t="s">
        <v>353</v>
      </c>
      <c r="B26" s="30" t="s">
        <v>354</v>
      </c>
      <c r="C26" s="28"/>
      <c r="D26" s="28">
        <v>0</v>
      </c>
      <c r="E26" s="28">
        <v>0</v>
      </c>
      <c r="F26" s="28">
        <v>7</v>
      </c>
      <c r="G26" s="124">
        <v>0</v>
      </c>
      <c r="H26" s="137">
        <v>0</v>
      </c>
      <c r="I26" s="111">
        <f>G26-H26</f>
        <v>0</v>
      </c>
      <c r="J26" s="111">
        <f>[2]B.Stanja!$AV$30</f>
        <v>0</v>
      </c>
    </row>
    <row r="27" spans="1:10" ht="12.75" customHeight="1">
      <c r="A27" s="34" t="s">
        <v>355</v>
      </c>
      <c r="B27" s="29" t="s">
        <v>77</v>
      </c>
      <c r="C27" s="28"/>
      <c r="D27" s="28">
        <v>0</v>
      </c>
      <c r="E27" s="28">
        <v>0</v>
      </c>
      <c r="F27" s="28">
        <v>8</v>
      </c>
      <c r="G27" s="125">
        <f>G28+G29+G30+G31+G32</f>
        <v>84955161</v>
      </c>
      <c r="H27" s="125">
        <f>H28+H29+H30+H31+H32</f>
        <v>66997115</v>
      </c>
      <c r="I27" s="111">
        <f>I28+I29+I30+I31+I32</f>
        <v>17958046</v>
      </c>
      <c r="J27" s="111">
        <f>SUM(J28:J32)</f>
        <v>17890424</v>
      </c>
    </row>
    <row r="28" spans="1:10">
      <c r="A28" s="34" t="s">
        <v>356</v>
      </c>
      <c r="B28" s="30" t="s">
        <v>357</v>
      </c>
      <c r="C28" s="28"/>
      <c r="D28" s="28">
        <v>0</v>
      </c>
      <c r="E28" s="28">
        <v>0</v>
      </c>
      <c r="F28" s="28">
        <v>9</v>
      </c>
      <c r="G28" s="124">
        <v>1344238</v>
      </c>
      <c r="H28" s="137">
        <v>0</v>
      </c>
      <c r="I28" s="111">
        <f>G28-H28</f>
        <v>1344238</v>
      </c>
      <c r="J28" s="111">
        <f>[2]B.Stanja!$AV$32</f>
        <v>1808336</v>
      </c>
    </row>
    <row r="29" spans="1:10" ht="12.75" customHeight="1">
      <c r="A29" s="34" t="s">
        <v>358</v>
      </c>
      <c r="B29" s="30" t="s">
        <v>359</v>
      </c>
      <c r="C29" s="28"/>
      <c r="D29" s="28">
        <v>0</v>
      </c>
      <c r="E29" s="28">
        <v>1</v>
      </c>
      <c r="F29" s="28">
        <v>0</v>
      </c>
      <c r="G29" s="124">
        <v>17650054</v>
      </c>
      <c r="H29" s="137">
        <v>13252963</v>
      </c>
      <c r="I29" s="111">
        <f>G29-H29</f>
        <v>4397091</v>
      </c>
      <c r="J29" s="111">
        <f>[2]B.Stanja!$AV$33</f>
        <v>6594749</v>
      </c>
    </row>
    <row r="30" spans="1:10" ht="12.75" customHeight="1">
      <c r="A30" s="28" t="s">
        <v>360</v>
      </c>
      <c r="B30" s="30" t="s">
        <v>361</v>
      </c>
      <c r="C30" s="28"/>
      <c r="D30" s="28">
        <v>0</v>
      </c>
      <c r="E30" s="28">
        <v>1</v>
      </c>
      <c r="F30" s="28">
        <v>1</v>
      </c>
      <c r="G30" s="124">
        <v>63945418</v>
      </c>
      <c r="H30" s="137">
        <v>53744152</v>
      </c>
      <c r="I30" s="111">
        <f>G30-H30</f>
        <v>10201266</v>
      </c>
      <c r="J30" s="111">
        <f>[2]B.Stanja!$AV$34</f>
        <v>7928401</v>
      </c>
    </row>
    <row r="31" spans="1:10" ht="12.75" customHeight="1">
      <c r="A31" s="34" t="s">
        <v>362</v>
      </c>
      <c r="B31" s="30" t="s">
        <v>363</v>
      </c>
      <c r="C31" s="28"/>
      <c r="D31" s="28">
        <v>0</v>
      </c>
      <c r="E31" s="28">
        <v>1</v>
      </c>
      <c r="F31" s="28">
        <v>2</v>
      </c>
      <c r="G31" s="124">
        <v>0</v>
      </c>
      <c r="H31" s="137">
        <v>0</v>
      </c>
      <c r="I31" s="111">
        <f>G31-H31</f>
        <v>0</v>
      </c>
      <c r="J31" s="111">
        <f>[2]B.Stanja!$AV$35</f>
        <v>0</v>
      </c>
    </row>
    <row r="32" spans="1:10" ht="15.75" customHeight="1">
      <c r="A32" s="28" t="s">
        <v>364</v>
      </c>
      <c r="B32" s="30" t="s">
        <v>365</v>
      </c>
      <c r="C32" s="28"/>
      <c r="D32" s="28">
        <v>0</v>
      </c>
      <c r="E32" s="28">
        <v>1</v>
      </c>
      <c r="F32" s="28">
        <v>3</v>
      </c>
      <c r="G32" s="124">
        <v>2015451</v>
      </c>
      <c r="H32" s="137">
        <f>[1]B.Stanja!$AH$36</f>
        <v>0</v>
      </c>
      <c r="I32" s="111">
        <f>G32-H32</f>
        <v>2015451</v>
      </c>
      <c r="J32" s="111">
        <f>[2]B.Stanja!$AV$36</f>
        <v>1558938</v>
      </c>
    </row>
    <row r="33" spans="1:10" ht="12.75" customHeight="1">
      <c r="A33" s="34" t="s">
        <v>366</v>
      </c>
      <c r="B33" s="29" t="s">
        <v>367</v>
      </c>
      <c r="C33" s="28"/>
      <c r="D33" s="28">
        <v>0</v>
      </c>
      <c r="E33" s="28">
        <v>1</v>
      </c>
      <c r="F33" s="28">
        <v>4</v>
      </c>
      <c r="G33" s="111"/>
      <c r="H33" s="111"/>
      <c r="I33" s="111"/>
      <c r="J33" s="111"/>
    </row>
    <row r="34" spans="1:10" ht="12.75" customHeight="1">
      <c r="A34" s="34" t="s">
        <v>368</v>
      </c>
      <c r="B34" s="29" t="s">
        <v>78</v>
      </c>
      <c r="C34" s="28"/>
      <c r="D34" s="28">
        <v>0</v>
      </c>
      <c r="E34" s="28">
        <v>1</v>
      </c>
      <c r="F34" s="28">
        <v>5</v>
      </c>
      <c r="G34" s="111"/>
      <c r="H34" s="111"/>
      <c r="I34" s="111"/>
      <c r="J34" s="111"/>
    </row>
    <row r="35" spans="1:10">
      <c r="A35" s="34" t="s">
        <v>369</v>
      </c>
      <c r="B35" s="30" t="s">
        <v>370</v>
      </c>
      <c r="C35" s="28"/>
      <c r="D35" s="28">
        <v>0</v>
      </c>
      <c r="E35" s="28">
        <v>1</v>
      </c>
      <c r="F35" s="28">
        <v>6</v>
      </c>
      <c r="G35" s="111"/>
      <c r="H35" s="111"/>
      <c r="I35" s="111"/>
      <c r="J35" s="111"/>
    </row>
    <row r="36" spans="1:10" ht="12.75" customHeight="1">
      <c r="A36" s="34" t="s">
        <v>371</v>
      </c>
      <c r="B36" s="30" t="s">
        <v>372</v>
      </c>
      <c r="C36" s="28"/>
      <c r="D36" s="28">
        <v>0</v>
      </c>
      <c r="E36" s="28">
        <v>1</v>
      </c>
      <c r="F36" s="28">
        <v>7</v>
      </c>
      <c r="G36" s="111"/>
      <c r="H36" s="111"/>
      <c r="I36" s="111"/>
      <c r="J36" s="111"/>
    </row>
    <row r="37" spans="1:10">
      <c r="A37" s="34" t="s">
        <v>373</v>
      </c>
      <c r="B37" s="30" t="s">
        <v>374</v>
      </c>
      <c r="C37" s="28"/>
      <c r="D37" s="28">
        <v>0</v>
      </c>
      <c r="E37" s="28">
        <v>1</v>
      </c>
      <c r="F37" s="28">
        <v>8</v>
      </c>
      <c r="G37" s="111"/>
      <c r="H37" s="111"/>
      <c r="I37" s="111"/>
      <c r="J37" s="111"/>
    </row>
    <row r="38" spans="1:10" ht="12.75" customHeight="1">
      <c r="A38" s="28" t="s">
        <v>375</v>
      </c>
      <c r="B38" s="30" t="s">
        <v>376</v>
      </c>
      <c r="C38" s="28"/>
      <c r="D38" s="28">
        <v>0</v>
      </c>
      <c r="E38" s="28">
        <v>1</v>
      </c>
      <c r="F38" s="28">
        <v>9</v>
      </c>
      <c r="G38" s="111"/>
      <c r="H38" s="111"/>
      <c r="I38" s="111"/>
      <c r="J38" s="111"/>
    </row>
    <row r="39" spans="1:10" ht="12.75" customHeight="1">
      <c r="A39" s="34" t="s">
        <v>377</v>
      </c>
      <c r="B39" s="29" t="s">
        <v>378</v>
      </c>
      <c r="C39" s="28"/>
      <c r="D39" s="28">
        <v>0</v>
      </c>
      <c r="E39" s="28">
        <v>2</v>
      </c>
      <c r="F39" s="28">
        <v>0</v>
      </c>
      <c r="G39" s="111"/>
      <c r="H39" s="111"/>
      <c r="I39" s="111"/>
      <c r="J39" s="111"/>
    </row>
    <row r="40" spans="1:10" ht="12.75" customHeight="1">
      <c r="A40" s="34" t="s">
        <v>379</v>
      </c>
      <c r="B40" s="29" t="s">
        <v>79</v>
      </c>
      <c r="C40" s="28"/>
      <c r="D40" s="28">
        <v>0</v>
      </c>
      <c r="E40" s="28">
        <v>2</v>
      </c>
      <c r="F40" s="28">
        <v>1</v>
      </c>
      <c r="G40" s="111"/>
      <c r="H40" s="111"/>
      <c r="I40" s="111"/>
      <c r="J40" s="111"/>
    </row>
    <row r="41" spans="1:10" ht="12.75" customHeight="1">
      <c r="A41" s="34" t="s">
        <v>380</v>
      </c>
      <c r="B41" s="30" t="s">
        <v>381</v>
      </c>
      <c r="C41" s="28"/>
      <c r="D41" s="28">
        <v>0</v>
      </c>
      <c r="E41" s="28">
        <v>2</v>
      </c>
      <c r="F41" s="28">
        <v>2</v>
      </c>
      <c r="G41" s="111"/>
      <c r="H41" s="111"/>
      <c r="I41" s="111"/>
      <c r="J41" s="111"/>
    </row>
    <row r="42" spans="1:10" ht="12.75" customHeight="1">
      <c r="A42" s="34" t="s">
        <v>382</v>
      </c>
      <c r="B42" s="30" t="s">
        <v>383</v>
      </c>
      <c r="C42" s="28"/>
      <c r="D42" s="28">
        <v>0</v>
      </c>
      <c r="E42" s="28">
        <v>2</v>
      </c>
      <c r="F42" s="28">
        <v>3</v>
      </c>
      <c r="G42" s="111"/>
      <c r="H42" s="111"/>
      <c r="I42" s="111"/>
      <c r="J42" s="111"/>
    </row>
    <row r="43" spans="1:10" ht="12.75" customHeight="1">
      <c r="A43" s="34" t="s">
        <v>384</v>
      </c>
      <c r="B43" s="30" t="s">
        <v>385</v>
      </c>
      <c r="C43" s="28"/>
      <c r="D43" s="28">
        <v>0</v>
      </c>
      <c r="E43" s="28">
        <v>2</v>
      </c>
      <c r="F43" s="28">
        <v>4</v>
      </c>
      <c r="G43" s="111"/>
      <c r="H43" s="111"/>
      <c r="I43" s="111"/>
      <c r="J43" s="111"/>
    </row>
    <row r="44" spans="1:10" ht="12.75" customHeight="1">
      <c r="A44" s="34" t="s">
        <v>386</v>
      </c>
      <c r="B44" s="30" t="s">
        <v>387</v>
      </c>
      <c r="C44" s="28"/>
      <c r="D44" s="28">
        <v>0</v>
      </c>
      <c r="E44" s="28">
        <v>2</v>
      </c>
      <c r="F44" s="28">
        <v>5</v>
      </c>
      <c r="G44" s="111"/>
      <c r="H44" s="111"/>
      <c r="I44" s="111"/>
      <c r="J44" s="111"/>
    </row>
    <row r="45" spans="1:10" ht="12.75" customHeight="1">
      <c r="A45" s="34" t="s">
        <v>388</v>
      </c>
      <c r="B45" s="30" t="s">
        <v>389</v>
      </c>
      <c r="C45" s="28"/>
      <c r="D45" s="28">
        <v>0</v>
      </c>
      <c r="E45" s="28">
        <v>2</v>
      </c>
      <c r="F45" s="28">
        <v>6</v>
      </c>
      <c r="G45" s="111"/>
      <c r="H45" s="111"/>
      <c r="I45" s="111"/>
      <c r="J45" s="111"/>
    </row>
    <row r="46" spans="1:10" ht="12.75" customHeight="1">
      <c r="A46" s="34" t="s">
        <v>390</v>
      </c>
      <c r="B46" s="30" t="s">
        <v>391</v>
      </c>
      <c r="C46" s="28"/>
      <c r="D46" s="28">
        <v>0</v>
      </c>
      <c r="E46" s="28">
        <v>2</v>
      </c>
      <c r="F46" s="28">
        <v>7</v>
      </c>
      <c r="G46" s="111"/>
      <c r="H46" s="111"/>
      <c r="I46" s="111"/>
      <c r="J46" s="111"/>
    </row>
    <row r="47" spans="1:10" ht="12.75" customHeight="1">
      <c r="A47" s="34" t="s">
        <v>392</v>
      </c>
      <c r="B47" s="30" t="s">
        <v>393</v>
      </c>
      <c r="C47" s="28"/>
      <c r="D47" s="28">
        <v>0</v>
      </c>
      <c r="E47" s="28">
        <v>2</v>
      </c>
      <c r="F47" s="28">
        <v>8</v>
      </c>
      <c r="G47" s="111"/>
      <c r="H47" s="111"/>
      <c r="I47" s="111"/>
      <c r="J47" s="111"/>
    </row>
    <row r="48" spans="1:10" ht="12.75" customHeight="1">
      <c r="A48" s="34" t="s">
        <v>394</v>
      </c>
      <c r="B48" s="30" t="s">
        <v>395</v>
      </c>
      <c r="C48" s="28"/>
      <c r="D48" s="28">
        <v>0</v>
      </c>
      <c r="E48" s="28">
        <v>2</v>
      </c>
      <c r="F48" s="28">
        <v>9</v>
      </c>
      <c r="G48" s="111"/>
      <c r="H48" s="111"/>
      <c r="I48" s="111"/>
      <c r="J48" s="111"/>
    </row>
    <row r="49" spans="1:10" ht="12.75" customHeight="1">
      <c r="A49" s="34" t="s">
        <v>396</v>
      </c>
      <c r="B49" s="29" t="s">
        <v>80</v>
      </c>
      <c r="C49" s="28"/>
      <c r="D49" s="28">
        <v>0</v>
      </c>
      <c r="E49" s="28">
        <v>3</v>
      </c>
      <c r="F49" s="28">
        <v>0</v>
      </c>
      <c r="G49" s="111"/>
      <c r="H49" s="111"/>
      <c r="I49" s="111"/>
      <c r="J49" s="111"/>
    </row>
    <row r="50" spans="1:10" ht="12.75" customHeight="1">
      <c r="A50" s="34" t="s">
        <v>397</v>
      </c>
      <c r="B50" s="30" t="s">
        <v>398</v>
      </c>
      <c r="C50" s="28"/>
      <c r="D50" s="28">
        <v>0</v>
      </c>
      <c r="E50" s="28">
        <v>3</v>
      </c>
      <c r="F50" s="28">
        <v>1</v>
      </c>
      <c r="G50" s="111"/>
      <c r="H50" s="111"/>
      <c r="I50" s="111"/>
      <c r="J50" s="111"/>
    </row>
    <row r="51" spans="1:10" ht="12.75" customHeight="1">
      <c r="A51" s="28" t="s">
        <v>399</v>
      </c>
      <c r="B51" s="30" t="s">
        <v>400</v>
      </c>
      <c r="C51" s="28"/>
      <c r="D51" s="28">
        <v>0</v>
      </c>
      <c r="E51" s="28">
        <v>3</v>
      </c>
      <c r="F51" s="28">
        <v>2</v>
      </c>
      <c r="G51" s="111"/>
      <c r="H51" s="111"/>
      <c r="I51" s="111"/>
      <c r="J51" s="111"/>
    </row>
    <row r="52" spans="1:10" ht="12.75" customHeight="1">
      <c r="A52" s="28" t="s">
        <v>401</v>
      </c>
      <c r="B52" s="29" t="s">
        <v>81</v>
      </c>
      <c r="C52" s="28"/>
      <c r="D52" s="28">
        <v>0</v>
      </c>
      <c r="E52" s="28">
        <v>3</v>
      </c>
      <c r="F52" s="28">
        <v>3</v>
      </c>
      <c r="G52" s="125">
        <v>43978</v>
      </c>
      <c r="H52" s="125"/>
      <c r="I52" s="111">
        <v>43978</v>
      </c>
      <c r="J52" s="111">
        <f>[2]B.Stanja!$AV$59</f>
        <v>65967</v>
      </c>
    </row>
    <row r="53" spans="1:10" ht="12.75" customHeight="1">
      <c r="A53" s="34" t="s">
        <v>402</v>
      </c>
      <c r="B53" s="29" t="s">
        <v>403</v>
      </c>
      <c r="C53" s="28"/>
      <c r="D53" s="28">
        <v>0</v>
      </c>
      <c r="E53" s="28">
        <v>3</v>
      </c>
      <c r="F53" s="28">
        <v>4</v>
      </c>
      <c r="G53" s="111"/>
      <c r="H53" s="111"/>
      <c r="I53" s="111"/>
      <c r="J53" s="111"/>
    </row>
    <row r="54" spans="1:10" ht="12.75" customHeight="1">
      <c r="A54" s="28"/>
      <c r="B54" s="29" t="s">
        <v>82</v>
      </c>
      <c r="C54" s="28"/>
      <c r="D54" s="28">
        <v>0</v>
      </c>
      <c r="E54" s="28">
        <v>3</v>
      </c>
      <c r="F54" s="28">
        <v>5</v>
      </c>
      <c r="G54" s="125">
        <f>G55+G62</f>
        <v>13572803</v>
      </c>
      <c r="H54" s="125">
        <f>H55+H63</f>
        <v>0</v>
      </c>
      <c r="I54" s="111">
        <f>I55+I63</f>
        <v>9510840</v>
      </c>
      <c r="J54" s="111">
        <f>J55+J62</f>
        <v>10251987</v>
      </c>
    </row>
    <row r="55" spans="1:10" ht="12.75" customHeight="1">
      <c r="A55" s="28" t="s">
        <v>404</v>
      </c>
      <c r="B55" s="29" t="s">
        <v>83</v>
      </c>
      <c r="C55" s="28"/>
      <c r="D55" s="28">
        <v>0</v>
      </c>
      <c r="E55" s="28">
        <v>3</v>
      </c>
      <c r="F55" s="28">
        <v>6</v>
      </c>
      <c r="G55" s="125">
        <f>G56+G57+G58+G59+G60+G61</f>
        <v>9497349</v>
      </c>
      <c r="H55" s="125">
        <f>H56+H57+H58+H59+H60+H61</f>
        <v>0</v>
      </c>
      <c r="I55" s="111">
        <f>I56+I57+I58+I59+I60+I61</f>
        <v>9497349</v>
      </c>
      <c r="J55" s="111">
        <f>SUM(J56:J61)</f>
        <v>7873694</v>
      </c>
    </row>
    <row r="56" spans="1:10" ht="12.75" customHeight="1">
      <c r="A56" s="28">
        <v>10</v>
      </c>
      <c r="B56" s="30" t="s">
        <v>405</v>
      </c>
      <c r="C56" s="28"/>
      <c r="D56" s="28">
        <v>0</v>
      </c>
      <c r="E56" s="28">
        <v>3</v>
      </c>
      <c r="F56" s="28">
        <v>7</v>
      </c>
      <c r="G56" s="124">
        <v>4142164</v>
      </c>
      <c r="H56" s="125">
        <f>[1]B.Stanja!$AH$63</f>
        <v>0</v>
      </c>
      <c r="I56" s="111">
        <f t="shared" ref="I56:I61" si="0">G56-H56</f>
        <v>4142164</v>
      </c>
      <c r="J56" s="111">
        <f>[2]B.Stanja!$AV$63</f>
        <v>2992769</v>
      </c>
    </row>
    <row r="57" spans="1:10" ht="12.75" customHeight="1">
      <c r="A57" s="28">
        <v>11</v>
      </c>
      <c r="B57" s="30" t="s">
        <v>406</v>
      </c>
      <c r="C57" s="28"/>
      <c r="D57" s="28">
        <v>0</v>
      </c>
      <c r="E57" s="28">
        <v>3</v>
      </c>
      <c r="F57" s="28">
        <v>8</v>
      </c>
      <c r="G57" s="124">
        <v>3321314</v>
      </c>
      <c r="H57" s="125">
        <f>[1]B.Stanja!$AH$64</f>
        <v>0</v>
      </c>
      <c r="I57" s="111">
        <f t="shared" si="0"/>
        <v>3321314</v>
      </c>
      <c r="J57" s="111">
        <f>[2]B.Stanja!$AV$64</f>
        <v>3382058</v>
      </c>
    </row>
    <row r="58" spans="1:10" ht="12.75" customHeight="1">
      <c r="A58" s="28">
        <v>12</v>
      </c>
      <c r="B58" s="30" t="s">
        <v>407</v>
      </c>
      <c r="C58" s="28"/>
      <c r="D58" s="28">
        <v>0</v>
      </c>
      <c r="E58" s="28">
        <v>3</v>
      </c>
      <c r="F58" s="28">
        <v>9</v>
      </c>
      <c r="G58" s="124">
        <v>1887072</v>
      </c>
      <c r="H58" s="125">
        <f>[1]B.Stanja!$AH$65</f>
        <v>0</v>
      </c>
      <c r="I58" s="111">
        <f t="shared" si="0"/>
        <v>1887072</v>
      </c>
      <c r="J58" s="111">
        <f>[2]B.Stanja!$AV$65</f>
        <v>1462720</v>
      </c>
    </row>
    <row r="59" spans="1:10">
      <c r="A59" s="28">
        <v>13</v>
      </c>
      <c r="B59" s="30" t="s">
        <v>408</v>
      </c>
      <c r="C59" s="28"/>
      <c r="D59" s="28">
        <v>0</v>
      </c>
      <c r="E59" s="28">
        <v>4</v>
      </c>
      <c r="F59" s="28">
        <v>0</v>
      </c>
      <c r="G59" s="124">
        <v>6776</v>
      </c>
      <c r="H59" s="125">
        <f>[1]B.Stanja!$AH$66</f>
        <v>0</v>
      </c>
      <c r="I59" s="111">
        <f t="shared" si="0"/>
        <v>6776</v>
      </c>
      <c r="J59" s="111">
        <f>[2]B.Stanja!$AV$66</f>
        <v>7076</v>
      </c>
    </row>
    <row r="60" spans="1:10" ht="12.75" customHeight="1">
      <c r="A60" s="28">
        <v>14</v>
      </c>
      <c r="B60" s="30" t="s">
        <v>409</v>
      </c>
      <c r="C60" s="28"/>
      <c r="D60" s="28">
        <v>0</v>
      </c>
      <c r="E60" s="28">
        <v>4</v>
      </c>
      <c r="F60" s="28">
        <v>1</v>
      </c>
      <c r="G60" s="124">
        <v>0</v>
      </c>
      <c r="H60" s="125">
        <f>[1]B.Stanja!$AH$67</f>
        <v>0</v>
      </c>
      <c r="I60" s="111">
        <f t="shared" si="0"/>
        <v>0</v>
      </c>
      <c r="J60" s="111">
        <f>[2]B.Stanja!$AV$67</f>
        <v>0</v>
      </c>
    </row>
    <row r="61" spans="1:10">
      <c r="A61" s="28">
        <v>15</v>
      </c>
      <c r="B61" s="30" t="s">
        <v>410</v>
      </c>
      <c r="C61" s="28"/>
      <c r="D61" s="28">
        <v>0</v>
      </c>
      <c r="E61" s="28">
        <v>4</v>
      </c>
      <c r="F61" s="28">
        <v>2</v>
      </c>
      <c r="G61" s="124">
        <v>140023</v>
      </c>
      <c r="H61" s="125">
        <f>[1]B.Stanja!$AH$68</f>
        <v>0</v>
      </c>
      <c r="I61" s="111">
        <f t="shared" si="0"/>
        <v>140023</v>
      </c>
      <c r="J61" s="111">
        <f>[2]B.Stanja!$AV$68</f>
        <v>29071</v>
      </c>
    </row>
    <row r="62" spans="1:10" ht="27" customHeight="1">
      <c r="A62" s="28"/>
      <c r="B62" s="29" t="s">
        <v>84</v>
      </c>
      <c r="C62" s="28"/>
      <c r="D62" s="28">
        <v>0</v>
      </c>
      <c r="E62" s="28">
        <v>4</v>
      </c>
      <c r="F62" s="28">
        <v>3</v>
      </c>
      <c r="G62" s="125">
        <f>G63+G66+G72+G80+G81</f>
        <v>4075454</v>
      </c>
      <c r="H62" s="125">
        <f>H63+H66+H72+H80+H81</f>
        <v>0</v>
      </c>
      <c r="I62" s="111">
        <f>I63+I66+I72+I80+I81</f>
        <v>4075454</v>
      </c>
      <c r="J62" s="111">
        <f>J63+J66+J72+J80+J81</f>
        <v>2378293</v>
      </c>
    </row>
    <row r="63" spans="1:10" ht="12.75" customHeight="1">
      <c r="A63" s="28">
        <v>20</v>
      </c>
      <c r="B63" s="30" t="s">
        <v>411</v>
      </c>
      <c r="C63" s="28"/>
      <c r="D63" s="28">
        <v>0</v>
      </c>
      <c r="E63" s="28">
        <v>4</v>
      </c>
      <c r="F63" s="28">
        <v>4</v>
      </c>
      <c r="G63" s="124">
        <v>13491</v>
      </c>
      <c r="H63" s="125">
        <f>[1]B.Stanja!$AH$70</f>
        <v>0</v>
      </c>
      <c r="I63" s="111">
        <f>G63-H63</f>
        <v>13491</v>
      </c>
      <c r="J63" s="111">
        <f>J64+J65</f>
        <v>35556</v>
      </c>
    </row>
    <row r="64" spans="1:10">
      <c r="A64" s="4" t="s">
        <v>412</v>
      </c>
      <c r="B64" s="30" t="s">
        <v>413</v>
      </c>
      <c r="C64" s="28"/>
      <c r="D64" s="28">
        <v>0</v>
      </c>
      <c r="E64" s="28">
        <v>4</v>
      </c>
      <c r="F64" s="28">
        <v>5</v>
      </c>
      <c r="G64" s="124">
        <v>13491</v>
      </c>
      <c r="H64" s="125">
        <f>[1]B.Stanja!$AH$71</f>
        <v>0</v>
      </c>
      <c r="I64" s="111">
        <f>G64-H64</f>
        <v>13491</v>
      </c>
      <c r="J64" s="111">
        <f>[2]B.Stanja!$AV$71</f>
        <v>35556</v>
      </c>
    </row>
    <row r="65" spans="1:10" ht="12.75" customHeight="1">
      <c r="A65" s="28">
        <v>207</v>
      </c>
      <c r="B65" s="30" t="s">
        <v>414</v>
      </c>
      <c r="C65" s="28"/>
      <c r="D65" s="28">
        <v>0</v>
      </c>
      <c r="E65" s="28">
        <v>4</v>
      </c>
      <c r="F65" s="28">
        <v>6</v>
      </c>
      <c r="G65" s="124">
        <f>[1]B.Stanja!$AA$72</f>
        <v>0</v>
      </c>
      <c r="H65" s="125">
        <f>[1]B.Stanja!$AH$72</f>
        <v>0</v>
      </c>
      <c r="I65" s="111">
        <f>G65-H65</f>
        <v>0</v>
      </c>
      <c r="J65" s="111">
        <f>[2]B.Stanja!$AV$72</f>
        <v>0</v>
      </c>
    </row>
    <row r="66" spans="1:10" ht="12.75" customHeight="1">
      <c r="A66" s="28" t="s">
        <v>415</v>
      </c>
      <c r="B66" s="30" t="s">
        <v>416</v>
      </c>
      <c r="C66" s="28"/>
      <c r="D66" s="28">
        <v>0</v>
      </c>
      <c r="E66" s="28">
        <v>4</v>
      </c>
      <c r="F66" s="28">
        <v>7</v>
      </c>
      <c r="G66" s="125">
        <f>G67+G68+G69+G70+G71</f>
        <v>3377589</v>
      </c>
      <c r="H66" s="125">
        <f>H67+H68+H69+H70+H71</f>
        <v>0</v>
      </c>
      <c r="I66" s="111">
        <f>I67+I68+I69+I70+I71</f>
        <v>3377589</v>
      </c>
      <c r="J66" s="111">
        <f>SUM(J67:J71)</f>
        <v>1974546</v>
      </c>
    </row>
    <row r="67" spans="1:10" ht="12.75" customHeight="1">
      <c r="A67" s="28">
        <v>210</v>
      </c>
      <c r="B67" s="30" t="s">
        <v>417</v>
      </c>
      <c r="C67" s="28"/>
      <c r="D67" s="28">
        <v>0</v>
      </c>
      <c r="E67" s="28">
        <v>4</v>
      </c>
      <c r="F67" s="28">
        <v>8</v>
      </c>
      <c r="G67" s="124">
        <v>0</v>
      </c>
      <c r="H67" s="137">
        <f>[1]B.Stanja!AJ83</f>
        <v>0</v>
      </c>
      <c r="I67" s="111">
        <f>G67-H67</f>
        <v>0</v>
      </c>
      <c r="J67" s="111">
        <v>0</v>
      </c>
    </row>
    <row r="68" spans="1:10" ht="12.75" customHeight="1">
      <c r="A68" s="28">
        <v>211</v>
      </c>
      <c r="B68" s="30" t="s">
        <v>418</v>
      </c>
      <c r="C68" s="28"/>
      <c r="D68" s="28">
        <v>0</v>
      </c>
      <c r="E68" s="28">
        <v>4</v>
      </c>
      <c r="F68" s="28">
        <v>9</v>
      </c>
      <c r="G68" s="124">
        <v>266006</v>
      </c>
      <c r="H68" s="137">
        <f>[1]B.Stanja!AJ84</f>
        <v>0</v>
      </c>
      <c r="I68" s="111">
        <f>G68-H68</f>
        <v>266006</v>
      </c>
      <c r="J68" s="111">
        <f>[2]B.Stanja!$AV$75</f>
        <v>185490</v>
      </c>
    </row>
    <row r="69" spans="1:10" ht="12.75" customHeight="1">
      <c r="A69" s="28">
        <v>212</v>
      </c>
      <c r="B69" s="30" t="s">
        <v>419</v>
      </c>
      <c r="C69" s="28"/>
      <c r="D69" s="28">
        <v>0</v>
      </c>
      <c r="E69" s="28">
        <v>5</v>
      </c>
      <c r="F69" s="28">
        <v>0</v>
      </c>
      <c r="G69" s="124">
        <v>3077871</v>
      </c>
      <c r="H69" s="137">
        <f>[1]B.Stanja!AJ85</f>
        <v>0</v>
      </c>
      <c r="I69" s="111">
        <f>G69-H69</f>
        <v>3077871</v>
      </c>
      <c r="J69" s="111">
        <f>[2]B.Stanja!$AV$76</f>
        <v>1781774</v>
      </c>
    </row>
    <row r="70" spans="1:10" ht="12.75" customHeight="1">
      <c r="A70" s="28">
        <v>22</v>
      </c>
      <c r="B70" s="30" t="s">
        <v>420</v>
      </c>
      <c r="C70" s="28"/>
      <c r="D70" s="28">
        <v>0</v>
      </c>
      <c r="E70" s="28">
        <v>5</v>
      </c>
      <c r="F70" s="28">
        <v>1</v>
      </c>
      <c r="G70" s="124">
        <v>0</v>
      </c>
      <c r="H70" s="137">
        <f>[1]B.Stanja!AJ86</f>
        <v>0</v>
      </c>
      <c r="I70" s="111">
        <f>G70-H70</f>
        <v>0</v>
      </c>
      <c r="J70" s="111">
        <v>0</v>
      </c>
    </row>
    <row r="71" spans="1:10" ht="12.75" customHeight="1">
      <c r="A71" s="28">
        <v>23</v>
      </c>
      <c r="B71" s="30" t="s">
        <v>421</v>
      </c>
      <c r="C71" s="28"/>
      <c r="D71" s="28">
        <v>0</v>
      </c>
      <c r="E71" s="28">
        <v>5</v>
      </c>
      <c r="F71" s="28">
        <v>2</v>
      </c>
      <c r="G71" s="124">
        <v>33712</v>
      </c>
      <c r="H71" s="137">
        <f>[1]B.Stanja!AJ87</f>
        <v>0</v>
      </c>
      <c r="I71" s="111">
        <f>G71-H71</f>
        <v>33712</v>
      </c>
      <c r="J71" s="111">
        <f>[2]B.Stanja!$AV$78</f>
        <v>7282</v>
      </c>
    </row>
    <row r="72" spans="1:10" ht="12.75" customHeight="1">
      <c r="A72" s="28">
        <v>24</v>
      </c>
      <c r="B72" s="30" t="s">
        <v>422</v>
      </c>
      <c r="C72" s="28"/>
      <c r="D72" s="28">
        <v>0</v>
      </c>
      <c r="E72" s="28">
        <v>5</v>
      </c>
      <c r="F72" s="28">
        <v>3</v>
      </c>
      <c r="G72" s="111"/>
      <c r="H72" s="111"/>
      <c r="I72" s="111"/>
      <c r="J72" s="111"/>
    </row>
    <row r="73" spans="1:10" ht="12.75" customHeight="1">
      <c r="A73" s="28">
        <v>240</v>
      </c>
      <c r="B73" s="30" t="s">
        <v>423</v>
      </c>
      <c r="C73" s="28"/>
      <c r="D73" s="28">
        <v>0</v>
      </c>
      <c r="E73" s="28">
        <v>5</v>
      </c>
      <c r="F73" s="28">
        <v>4</v>
      </c>
      <c r="G73" s="111"/>
      <c r="H73" s="111"/>
      <c r="I73" s="111"/>
      <c r="J73" s="111"/>
    </row>
    <row r="74" spans="1:10" ht="12.75" customHeight="1">
      <c r="A74" s="28">
        <v>241</v>
      </c>
      <c r="B74" s="30" t="s">
        <v>424</v>
      </c>
      <c r="C74" s="28"/>
      <c r="D74" s="28">
        <v>0</v>
      </c>
      <c r="E74" s="28">
        <v>5</v>
      </c>
      <c r="F74" s="28">
        <v>5</v>
      </c>
      <c r="G74" s="111"/>
      <c r="H74" s="111"/>
      <c r="I74" s="111"/>
      <c r="J74" s="111"/>
    </row>
    <row r="75" spans="1:10" ht="12.75" customHeight="1">
      <c r="A75" s="28">
        <v>242</v>
      </c>
      <c r="B75" s="30" t="s">
        <v>425</v>
      </c>
      <c r="C75" s="28"/>
      <c r="D75" s="28">
        <v>0</v>
      </c>
      <c r="E75" s="28">
        <v>5</v>
      </c>
      <c r="F75" s="28">
        <v>6</v>
      </c>
      <c r="G75" s="111"/>
      <c r="H75" s="111"/>
      <c r="I75" s="111"/>
      <c r="J75" s="111"/>
    </row>
    <row r="76" spans="1:10" ht="12.75" customHeight="1">
      <c r="A76" s="28" t="s">
        <v>426</v>
      </c>
      <c r="B76" s="30" t="s">
        <v>427</v>
      </c>
      <c r="C76" s="28"/>
      <c r="D76" s="28">
        <v>0</v>
      </c>
      <c r="E76" s="28">
        <v>5</v>
      </c>
      <c r="F76" s="28">
        <v>7</v>
      </c>
      <c r="G76" s="111"/>
      <c r="H76" s="111"/>
      <c r="I76" s="111"/>
      <c r="J76" s="111"/>
    </row>
    <row r="77" spans="1:10" ht="12.75" customHeight="1">
      <c r="A77" s="28">
        <v>245</v>
      </c>
      <c r="B77" s="30" t="s">
        <v>428</v>
      </c>
      <c r="C77" s="28"/>
      <c r="D77" s="28">
        <v>0</v>
      </c>
      <c r="E77" s="28">
        <v>5</v>
      </c>
      <c r="F77" s="28">
        <v>8</v>
      </c>
      <c r="G77" s="111"/>
      <c r="H77" s="111"/>
      <c r="I77" s="111"/>
      <c r="J77" s="111"/>
    </row>
    <row r="78" spans="1:10" ht="12.75" customHeight="1">
      <c r="A78" s="28">
        <v>246</v>
      </c>
      <c r="B78" s="30" t="s">
        <v>429</v>
      </c>
      <c r="C78" s="28"/>
      <c r="D78" s="28">
        <v>0</v>
      </c>
      <c r="E78" s="28">
        <v>5</v>
      </c>
      <c r="F78" s="28">
        <v>9</v>
      </c>
      <c r="G78" s="111"/>
      <c r="H78" s="111"/>
      <c r="I78" s="111"/>
      <c r="J78" s="111"/>
    </row>
    <row r="79" spans="1:10" ht="12.75" customHeight="1">
      <c r="A79" s="28">
        <v>248</v>
      </c>
      <c r="B79" s="30" t="s">
        <v>430</v>
      </c>
      <c r="C79" s="28"/>
      <c r="D79" s="28">
        <v>0</v>
      </c>
      <c r="E79" s="28">
        <v>6</v>
      </c>
      <c r="F79" s="28">
        <v>0</v>
      </c>
      <c r="G79" s="111"/>
      <c r="H79" s="111"/>
      <c r="I79" s="111"/>
      <c r="J79" s="111"/>
    </row>
    <row r="80" spans="1:10" ht="12.75" customHeight="1">
      <c r="A80" s="28">
        <v>27</v>
      </c>
      <c r="B80" s="30" t="s">
        <v>431</v>
      </c>
      <c r="C80" s="28"/>
      <c r="D80" s="28">
        <v>0</v>
      </c>
      <c r="E80" s="28">
        <v>6</v>
      </c>
      <c r="F80" s="28">
        <v>1</v>
      </c>
      <c r="G80" s="124">
        <v>635724</v>
      </c>
      <c r="H80" s="111"/>
      <c r="I80" s="111">
        <f t="shared" ref="I80:I85" si="1">G80-H80</f>
        <v>635724</v>
      </c>
      <c r="J80" s="111">
        <f>[2]B.Stanja!$AV$87</f>
        <v>368191</v>
      </c>
    </row>
    <row r="81" spans="1:10" ht="12.75" customHeight="1">
      <c r="A81" s="28" t="s">
        <v>432</v>
      </c>
      <c r="B81" s="30" t="s">
        <v>433</v>
      </c>
      <c r="C81" s="28"/>
      <c r="D81" s="28">
        <v>0</v>
      </c>
      <c r="E81" s="28">
        <v>6</v>
      </c>
      <c r="F81" s="28">
        <v>2</v>
      </c>
      <c r="G81" s="111">
        <v>48650</v>
      </c>
      <c r="H81" s="111"/>
      <c r="I81" s="111">
        <f t="shared" si="1"/>
        <v>48650</v>
      </c>
      <c r="J81" s="111">
        <v>0</v>
      </c>
    </row>
    <row r="82" spans="1:10" ht="12.75" customHeight="1">
      <c r="A82" s="28">
        <v>288</v>
      </c>
      <c r="B82" s="29" t="s">
        <v>434</v>
      </c>
      <c r="C82" s="28"/>
      <c r="D82" s="28">
        <v>0</v>
      </c>
      <c r="E82" s="28">
        <v>6</v>
      </c>
      <c r="F82" s="28">
        <v>3</v>
      </c>
      <c r="G82" s="111">
        <v>2662</v>
      </c>
      <c r="H82" s="111"/>
      <c r="I82" s="111">
        <f t="shared" si="1"/>
        <v>2662</v>
      </c>
      <c r="J82" s="111">
        <v>2662</v>
      </c>
    </row>
    <row r="83" spans="1:10" ht="12.75" customHeight="1">
      <c r="A83" s="28">
        <v>290</v>
      </c>
      <c r="B83" s="29" t="s">
        <v>435</v>
      </c>
      <c r="C83" s="28"/>
      <c r="D83" s="28">
        <v>0</v>
      </c>
      <c r="E83" s="28">
        <v>6</v>
      </c>
      <c r="F83" s="28">
        <v>4</v>
      </c>
      <c r="G83" s="111"/>
      <c r="H83" s="111"/>
      <c r="I83" s="111">
        <f t="shared" si="1"/>
        <v>0</v>
      </c>
      <c r="J83" s="111"/>
    </row>
    <row r="84" spans="1:10" ht="12.75" customHeight="1">
      <c r="A84" s="28"/>
      <c r="B84" s="29" t="s">
        <v>85</v>
      </c>
      <c r="C84" s="28"/>
      <c r="D84" s="28">
        <v>0</v>
      </c>
      <c r="E84" s="28">
        <v>6</v>
      </c>
      <c r="F84" s="28">
        <v>5</v>
      </c>
      <c r="G84" s="111">
        <f>G20+G53+G54+G82+G83</f>
        <v>99119097</v>
      </c>
      <c r="H84" s="111">
        <f>H20+H53+H54+H82+H83</f>
        <v>67399169</v>
      </c>
      <c r="I84" s="111">
        <f t="shared" si="1"/>
        <v>31719928</v>
      </c>
      <c r="J84" s="111">
        <f>SUM(J20+J54+J82+J83)</f>
        <v>28345395</v>
      </c>
    </row>
    <row r="85" spans="1:10" ht="12.75" customHeight="1">
      <c r="A85" s="28">
        <v>88</v>
      </c>
      <c r="B85" s="30" t="s">
        <v>436</v>
      </c>
      <c r="C85" s="28"/>
      <c r="D85" s="28">
        <v>0</v>
      </c>
      <c r="E85" s="28">
        <v>6</v>
      </c>
      <c r="F85" s="28">
        <v>6</v>
      </c>
      <c r="G85" s="124">
        <v>665252</v>
      </c>
      <c r="H85" s="111"/>
      <c r="I85" s="111">
        <f t="shared" si="1"/>
        <v>665252</v>
      </c>
      <c r="J85" s="124">
        <f>[2]B.Stanja!$AV$92</f>
        <v>665252</v>
      </c>
    </row>
    <row r="86" spans="1:10" ht="12.75" customHeight="1">
      <c r="A86" s="28"/>
      <c r="B86" s="30" t="s">
        <v>437</v>
      </c>
      <c r="C86" s="28"/>
      <c r="D86" s="28">
        <v>0</v>
      </c>
      <c r="E86" s="28">
        <v>6</v>
      </c>
      <c r="F86" s="28">
        <v>7</v>
      </c>
      <c r="G86" s="125">
        <f>SUM(G84:G85)</f>
        <v>99784349</v>
      </c>
      <c r="H86" s="125">
        <f>SUM(H84:H85)</f>
        <v>67399169</v>
      </c>
      <c r="I86" s="125">
        <f>SUM(I84:I85)</f>
        <v>32385180</v>
      </c>
      <c r="J86" s="111">
        <f>SUM(J84:J85)</f>
        <v>29010647</v>
      </c>
    </row>
    <row r="87" spans="1:10" ht="98.25" customHeight="1">
      <c r="A87" s="28"/>
      <c r="B87" s="30"/>
      <c r="C87" s="28"/>
      <c r="D87" s="28"/>
      <c r="E87" s="28"/>
      <c r="F87" s="28"/>
      <c r="G87" s="112"/>
      <c r="H87" s="112"/>
      <c r="I87" s="112"/>
      <c r="J87" s="112"/>
    </row>
    <row r="88" spans="1:10" ht="13.5" customHeight="1">
      <c r="A88" s="28"/>
      <c r="B88" s="35" t="s">
        <v>159</v>
      </c>
      <c r="C88" s="28"/>
      <c r="D88" s="165"/>
      <c r="E88" s="165"/>
      <c r="F88" s="165"/>
      <c r="G88" s="209" t="s">
        <v>504</v>
      </c>
      <c r="H88" s="209"/>
      <c r="I88" s="209"/>
      <c r="J88" s="95" t="s">
        <v>505</v>
      </c>
    </row>
    <row r="89" spans="1:10" ht="13.5">
      <c r="A89" s="36">
        <v>1</v>
      </c>
      <c r="B89" s="36">
        <v>2</v>
      </c>
      <c r="C89" s="36">
        <v>3</v>
      </c>
      <c r="D89" s="210">
        <v>4</v>
      </c>
      <c r="E89" s="211"/>
      <c r="F89" s="212"/>
      <c r="G89" s="209">
        <v>5</v>
      </c>
      <c r="H89" s="209"/>
      <c r="I89" s="209"/>
      <c r="J89" s="95">
        <v>6</v>
      </c>
    </row>
    <row r="90" spans="1:10" ht="26.25">
      <c r="A90" s="28"/>
      <c r="B90" s="35" t="s">
        <v>86</v>
      </c>
      <c r="C90" s="28"/>
      <c r="D90" s="28">
        <v>1</v>
      </c>
      <c r="E90" s="28">
        <v>0</v>
      </c>
      <c r="F90" s="28">
        <v>1</v>
      </c>
      <c r="G90" s="111">
        <f>SUM(G91-G98+G99+G100+G103+G104-G105+G106-G111-G116)</f>
        <v>17945170</v>
      </c>
      <c r="H90" s="113"/>
      <c r="I90" s="113"/>
      <c r="J90" s="111">
        <f>SUM(J91-J98+J99+J100+J103+J104-J105+J106-J111-J116)</f>
        <v>17765563</v>
      </c>
    </row>
    <row r="91" spans="1:10" ht="13.5">
      <c r="A91" s="28">
        <v>30</v>
      </c>
      <c r="B91" s="35" t="s">
        <v>87</v>
      </c>
      <c r="C91" s="28"/>
      <c r="D91" s="28">
        <v>1</v>
      </c>
      <c r="E91" s="28">
        <v>0</v>
      </c>
      <c r="F91" s="28">
        <v>2</v>
      </c>
      <c r="G91" s="111">
        <f>G92+G93+G94+G95</f>
        <v>18768600</v>
      </c>
      <c r="H91" s="113"/>
      <c r="I91" s="113"/>
      <c r="J91" s="111">
        <f>J92+J93+J94+J95</f>
        <v>18768600</v>
      </c>
    </row>
    <row r="92" spans="1:10">
      <c r="A92" s="28">
        <v>300</v>
      </c>
      <c r="B92" s="4" t="s">
        <v>438</v>
      </c>
      <c r="C92" s="28"/>
      <c r="D92" s="28">
        <v>1</v>
      </c>
      <c r="E92" s="28">
        <v>0</v>
      </c>
      <c r="F92" s="28">
        <v>3</v>
      </c>
      <c r="G92" s="111">
        <v>18768600</v>
      </c>
      <c r="H92" s="113"/>
      <c r="I92" s="113"/>
      <c r="J92" s="111">
        <v>18768600</v>
      </c>
    </row>
    <row r="93" spans="1:10" ht="25.5">
      <c r="A93" s="28">
        <v>302</v>
      </c>
      <c r="B93" s="4" t="s">
        <v>439</v>
      </c>
      <c r="C93" s="28"/>
      <c r="D93" s="28">
        <v>1</v>
      </c>
      <c r="E93" s="28">
        <v>0</v>
      </c>
      <c r="F93" s="28">
        <v>4</v>
      </c>
      <c r="G93" s="111"/>
      <c r="H93" s="113"/>
      <c r="I93" s="113"/>
      <c r="J93" s="111"/>
    </row>
    <row r="94" spans="1:10">
      <c r="A94" s="28">
        <v>303</v>
      </c>
      <c r="B94" s="4" t="s">
        <v>440</v>
      </c>
      <c r="C94" s="28"/>
      <c r="D94" s="28">
        <v>1</v>
      </c>
      <c r="E94" s="28">
        <v>0</v>
      </c>
      <c r="F94" s="28">
        <v>5</v>
      </c>
      <c r="G94" s="111"/>
      <c r="H94" s="113"/>
      <c r="I94" s="113"/>
      <c r="J94" s="111"/>
    </row>
    <row r="95" spans="1:10">
      <c r="A95" s="28">
        <v>304</v>
      </c>
      <c r="B95" s="4" t="s">
        <v>441</v>
      </c>
      <c r="C95" s="28"/>
      <c r="D95" s="28">
        <v>1</v>
      </c>
      <c r="E95" s="28">
        <v>0</v>
      </c>
      <c r="F95" s="28">
        <v>6</v>
      </c>
      <c r="G95" s="111"/>
      <c r="H95" s="113"/>
      <c r="I95" s="113"/>
      <c r="J95" s="111"/>
    </row>
    <row r="96" spans="1:10">
      <c r="A96" s="28">
        <v>305</v>
      </c>
      <c r="B96" s="4" t="s">
        <v>442</v>
      </c>
      <c r="C96" s="28"/>
      <c r="D96" s="28">
        <v>1</v>
      </c>
      <c r="E96" s="28">
        <v>0</v>
      </c>
      <c r="F96" s="28">
        <v>7</v>
      </c>
      <c r="G96" s="111"/>
      <c r="H96" s="113"/>
      <c r="I96" s="113"/>
      <c r="J96" s="111"/>
    </row>
    <row r="97" spans="1:10">
      <c r="A97" s="28">
        <v>309</v>
      </c>
      <c r="B97" s="4" t="s">
        <v>443</v>
      </c>
      <c r="C97" s="28"/>
      <c r="D97" s="28">
        <v>1</v>
      </c>
      <c r="E97" s="28">
        <v>0</v>
      </c>
      <c r="F97" s="28">
        <v>8</v>
      </c>
      <c r="G97" s="111"/>
      <c r="H97" s="113"/>
      <c r="I97" s="113"/>
      <c r="J97" s="111"/>
    </row>
    <row r="98" spans="1:10" ht="13.5">
      <c r="A98" s="28">
        <v>31</v>
      </c>
      <c r="B98" s="35" t="s">
        <v>444</v>
      </c>
      <c r="C98" s="28"/>
      <c r="D98" s="28">
        <v>1</v>
      </c>
      <c r="E98" s="28">
        <v>0</v>
      </c>
      <c r="F98" s="28">
        <v>9</v>
      </c>
      <c r="G98" s="111"/>
      <c r="H98" s="113"/>
      <c r="I98" s="113"/>
      <c r="J98" s="111"/>
    </row>
    <row r="99" spans="1:10" ht="13.5">
      <c r="A99" s="28">
        <v>320</v>
      </c>
      <c r="B99" s="35" t="s">
        <v>445</v>
      </c>
      <c r="C99" s="28"/>
      <c r="D99" s="28">
        <v>1</v>
      </c>
      <c r="E99" s="28">
        <v>1</v>
      </c>
      <c r="F99" s="28">
        <v>0</v>
      </c>
      <c r="G99" s="111"/>
      <c r="H99" s="113"/>
      <c r="I99" s="113"/>
      <c r="J99" s="111"/>
    </row>
    <row r="100" spans="1:10" ht="13.5">
      <c r="A100" s="28"/>
      <c r="B100" s="35" t="s">
        <v>88</v>
      </c>
      <c r="C100" s="28"/>
      <c r="D100" s="28">
        <v>1</v>
      </c>
      <c r="E100" s="28">
        <v>1</v>
      </c>
      <c r="F100" s="28">
        <v>1</v>
      </c>
      <c r="G100" s="111">
        <f>SUM(G101+G102)</f>
        <v>0</v>
      </c>
      <c r="H100" s="113"/>
      <c r="I100" s="113"/>
      <c r="J100" s="111">
        <f>SUM(J101+J102)</f>
        <v>0</v>
      </c>
    </row>
    <row r="101" spans="1:10">
      <c r="A101" s="28">
        <v>321</v>
      </c>
      <c r="B101" s="4" t="s">
        <v>446</v>
      </c>
      <c r="C101" s="28"/>
      <c r="D101" s="28">
        <v>1</v>
      </c>
      <c r="E101" s="28">
        <v>1</v>
      </c>
      <c r="F101" s="28">
        <v>2</v>
      </c>
      <c r="G101" s="111">
        <v>0</v>
      </c>
      <c r="H101" s="113"/>
      <c r="I101" s="113"/>
      <c r="J101" s="111">
        <f>[3]B.Stanja!$AV$112</f>
        <v>0</v>
      </c>
    </row>
    <row r="102" spans="1:10">
      <c r="A102" s="28">
        <v>322</v>
      </c>
      <c r="B102" s="4" t="s">
        <v>447</v>
      </c>
      <c r="C102" s="28"/>
      <c r="D102" s="28">
        <v>1</v>
      </c>
      <c r="E102" s="28">
        <v>1</v>
      </c>
      <c r="F102" s="28">
        <v>3</v>
      </c>
      <c r="G102" s="111"/>
      <c r="H102" s="113"/>
      <c r="I102" s="113"/>
      <c r="J102" s="111"/>
    </row>
    <row r="103" spans="1:10" ht="13.5">
      <c r="A103" s="28" t="s">
        <v>448</v>
      </c>
      <c r="B103" s="35" t="s">
        <v>449</v>
      </c>
      <c r="C103" s="28"/>
      <c r="D103" s="28">
        <v>1</v>
      </c>
      <c r="E103" s="28">
        <v>1</v>
      </c>
      <c r="F103" s="28">
        <v>4</v>
      </c>
      <c r="G103" s="111"/>
      <c r="H103" s="113"/>
      <c r="I103" s="113"/>
      <c r="J103" s="111"/>
    </row>
    <row r="104" spans="1:10" ht="13.5">
      <c r="A104" s="28" t="s">
        <v>448</v>
      </c>
      <c r="B104" s="35" t="s">
        <v>450</v>
      </c>
      <c r="C104" s="28"/>
      <c r="D104" s="28">
        <v>1</v>
      </c>
      <c r="E104" s="28">
        <v>1</v>
      </c>
      <c r="F104" s="28">
        <v>5</v>
      </c>
      <c r="G104" s="111"/>
      <c r="H104" s="113"/>
      <c r="I104" s="113"/>
      <c r="J104" s="111"/>
    </row>
    <row r="105" spans="1:10" ht="13.5">
      <c r="A105" s="28" t="s">
        <v>448</v>
      </c>
      <c r="B105" s="35" t="s">
        <v>451</v>
      </c>
      <c r="C105" s="28"/>
      <c r="D105" s="28">
        <v>1</v>
      </c>
      <c r="E105" s="28">
        <v>1</v>
      </c>
      <c r="F105" s="28">
        <v>6</v>
      </c>
      <c r="G105" s="111"/>
      <c r="H105" s="113"/>
      <c r="I105" s="113"/>
      <c r="J105" s="111"/>
    </row>
    <row r="106" spans="1:10" ht="13.5">
      <c r="A106" s="28">
        <v>34</v>
      </c>
      <c r="B106" s="35" t="s">
        <v>89</v>
      </c>
      <c r="C106" s="28"/>
      <c r="D106" s="28">
        <v>1</v>
      </c>
      <c r="E106" s="28">
        <v>1</v>
      </c>
      <c r="F106" s="28">
        <v>7</v>
      </c>
      <c r="G106" s="111">
        <f>G107+G108+G109+G110</f>
        <v>179607</v>
      </c>
      <c r="H106" s="113"/>
      <c r="I106" s="113"/>
      <c r="J106" s="111">
        <f>J107+J108+J109+J110</f>
        <v>0</v>
      </c>
    </row>
    <row r="107" spans="1:10">
      <c r="A107" s="28">
        <v>340</v>
      </c>
      <c r="B107" s="4" t="s">
        <v>452</v>
      </c>
      <c r="C107" s="28"/>
      <c r="D107" s="28">
        <v>1</v>
      </c>
      <c r="E107" s="28">
        <v>1</v>
      </c>
      <c r="F107" s="28">
        <v>8</v>
      </c>
      <c r="G107" s="111">
        <v>0</v>
      </c>
      <c r="H107" s="113"/>
      <c r="I107" s="113"/>
      <c r="J107" s="111">
        <v>0</v>
      </c>
    </row>
    <row r="108" spans="1:10">
      <c r="A108" s="28">
        <v>341</v>
      </c>
      <c r="B108" s="4" t="s">
        <v>453</v>
      </c>
      <c r="C108" s="28"/>
      <c r="D108" s="28">
        <v>1</v>
      </c>
      <c r="E108" s="28">
        <v>1</v>
      </c>
      <c r="F108" s="28">
        <v>9</v>
      </c>
      <c r="G108" s="111">
        <v>179607</v>
      </c>
      <c r="H108" s="113"/>
      <c r="I108" s="113"/>
      <c r="J108" s="111"/>
    </row>
    <row r="109" spans="1:10">
      <c r="A109" s="28">
        <v>342</v>
      </c>
      <c r="B109" s="4" t="s">
        <v>454</v>
      </c>
      <c r="C109" s="28"/>
      <c r="D109" s="28">
        <v>1</v>
      </c>
      <c r="E109" s="28">
        <v>2</v>
      </c>
      <c r="F109" s="28">
        <v>0</v>
      </c>
      <c r="G109" s="111"/>
      <c r="H109" s="113"/>
      <c r="I109" s="113"/>
      <c r="J109" s="111"/>
    </row>
    <row r="110" spans="1:10">
      <c r="A110" s="28">
        <v>343</v>
      </c>
      <c r="B110" s="4" t="s">
        <v>455</v>
      </c>
      <c r="C110" s="28"/>
      <c r="D110" s="28">
        <v>1</v>
      </c>
      <c r="E110" s="28">
        <v>2</v>
      </c>
      <c r="F110" s="28">
        <v>1</v>
      </c>
      <c r="G110" s="111"/>
      <c r="H110" s="113"/>
      <c r="I110" s="113"/>
      <c r="J110" s="111"/>
    </row>
    <row r="111" spans="1:10" ht="13.5">
      <c r="A111" s="28">
        <v>35</v>
      </c>
      <c r="B111" s="35" t="s">
        <v>90</v>
      </c>
      <c r="C111" s="28"/>
      <c r="D111" s="28">
        <v>1</v>
      </c>
      <c r="E111" s="28">
        <v>2</v>
      </c>
      <c r="F111" s="28">
        <v>2</v>
      </c>
      <c r="G111" s="111">
        <f>G112+G113</f>
        <v>1003037</v>
      </c>
      <c r="H111" s="113"/>
      <c r="I111" s="113"/>
      <c r="J111" s="111">
        <f>J112+J113</f>
        <v>1003037</v>
      </c>
    </row>
    <row r="112" spans="1:10">
      <c r="A112" s="28">
        <v>350</v>
      </c>
      <c r="B112" s="4" t="s">
        <v>456</v>
      </c>
      <c r="C112" s="28"/>
      <c r="D112" s="28">
        <v>1</v>
      </c>
      <c r="E112" s="28">
        <v>2</v>
      </c>
      <c r="F112" s="28">
        <v>3</v>
      </c>
      <c r="G112" s="111">
        <v>1003037</v>
      </c>
      <c r="H112" s="113"/>
      <c r="I112" s="113"/>
      <c r="J112" s="111">
        <f>[3]B.Stanja!$AV$123</f>
        <v>274384</v>
      </c>
    </row>
    <row r="113" spans="1:10">
      <c r="A113" s="28">
        <v>351</v>
      </c>
      <c r="B113" s="4" t="s">
        <v>457</v>
      </c>
      <c r="C113" s="28"/>
      <c r="D113" s="28">
        <v>1</v>
      </c>
      <c r="E113" s="28">
        <v>2</v>
      </c>
      <c r="F113" s="28">
        <v>4</v>
      </c>
      <c r="G113" s="111">
        <v>0</v>
      </c>
      <c r="H113" s="113"/>
      <c r="I113" s="113"/>
      <c r="J113" s="111">
        <f>[3]B.Stanja!$AV$124</f>
        <v>728653</v>
      </c>
    </row>
    <row r="114" spans="1:10">
      <c r="A114" s="28">
        <v>352</v>
      </c>
      <c r="B114" s="4" t="s">
        <v>458</v>
      </c>
      <c r="C114" s="28"/>
      <c r="D114" s="28">
        <v>1</v>
      </c>
      <c r="E114" s="28">
        <v>2</v>
      </c>
      <c r="F114" s="28">
        <v>5</v>
      </c>
      <c r="G114" s="111"/>
      <c r="H114" s="113"/>
      <c r="I114" s="113"/>
      <c r="J114" s="111"/>
    </row>
    <row r="115" spans="1:10">
      <c r="A115" s="28">
        <v>353</v>
      </c>
      <c r="B115" s="4" t="s">
        <v>459</v>
      </c>
      <c r="C115" s="28"/>
      <c r="D115" s="28">
        <v>1</v>
      </c>
      <c r="E115" s="28">
        <v>2</v>
      </c>
      <c r="F115" s="28">
        <v>6</v>
      </c>
      <c r="G115" s="111"/>
      <c r="H115" s="113"/>
      <c r="I115" s="113"/>
      <c r="J115" s="111"/>
    </row>
    <row r="116" spans="1:10" ht="13.5">
      <c r="A116" s="28">
        <v>360</v>
      </c>
      <c r="B116" s="35" t="s">
        <v>460</v>
      </c>
      <c r="C116" s="28"/>
      <c r="D116" s="28">
        <v>1</v>
      </c>
      <c r="E116" s="28">
        <v>2</v>
      </c>
      <c r="F116" s="28">
        <v>7</v>
      </c>
      <c r="G116" s="111"/>
      <c r="H116" s="113"/>
      <c r="I116" s="113"/>
      <c r="J116" s="111"/>
    </row>
    <row r="117" spans="1:10" ht="13.5">
      <c r="A117" s="28" t="s">
        <v>461</v>
      </c>
      <c r="B117" s="35" t="s">
        <v>91</v>
      </c>
      <c r="C117" s="28"/>
      <c r="D117" s="28">
        <v>1</v>
      </c>
      <c r="E117" s="28">
        <v>2</v>
      </c>
      <c r="F117" s="28">
        <v>8</v>
      </c>
      <c r="G117" s="111">
        <f>SUM(G118+G119)</f>
        <v>320264</v>
      </c>
      <c r="H117" s="113"/>
      <c r="I117" s="113"/>
      <c r="J117" s="111">
        <f>SUM(J118+J119)</f>
        <v>320264</v>
      </c>
    </row>
    <row r="118" spans="1:10">
      <c r="A118" s="28" t="s">
        <v>461</v>
      </c>
      <c r="B118" s="4" t="s">
        <v>462</v>
      </c>
      <c r="C118" s="28"/>
      <c r="D118" s="28">
        <v>1</v>
      </c>
      <c r="E118" s="28">
        <v>2</v>
      </c>
      <c r="F118" s="28">
        <v>9</v>
      </c>
      <c r="G118" s="111">
        <v>320264</v>
      </c>
      <c r="H118" s="113"/>
      <c r="I118" s="113"/>
      <c r="J118" s="111">
        <v>320264</v>
      </c>
    </row>
    <row r="119" spans="1:10">
      <c r="A119" s="28" t="s">
        <v>461</v>
      </c>
      <c r="B119" s="4" t="s">
        <v>463</v>
      </c>
      <c r="C119" s="28"/>
      <c r="D119" s="28">
        <v>1</v>
      </c>
      <c r="E119" s="28">
        <v>3</v>
      </c>
      <c r="F119" s="28">
        <v>0</v>
      </c>
      <c r="G119" s="111">
        <v>0</v>
      </c>
      <c r="H119" s="113"/>
      <c r="I119" s="113"/>
      <c r="J119" s="111"/>
    </row>
    <row r="120" spans="1:10" ht="13.5">
      <c r="A120" s="28"/>
      <c r="B120" s="35" t="s">
        <v>92</v>
      </c>
      <c r="C120" s="28"/>
      <c r="D120" s="28">
        <v>1</v>
      </c>
      <c r="E120" s="28">
        <v>3</v>
      </c>
      <c r="F120" s="28">
        <v>1</v>
      </c>
      <c r="G120" s="111">
        <f>SUM(G121:G127)</f>
        <v>4021336</v>
      </c>
      <c r="H120" s="113"/>
      <c r="I120" s="113"/>
      <c r="J120" s="111">
        <f>SUM(J121:J127)</f>
        <v>4014108</v>
      </c>
    </row>
    <row r="121" spans="1:10">
      <c r="A121" s="28">
        <v>410</v>
      </c>
      <c r="B121" s="4" t="s">
        <v>464</v>
      </c>
      <c r="C121" s="28"/>
      <c r="D121" s="28">
        <v>1</v>
      </c>
      <c r="E121" s="28">
        <v>3</v>
      </c>
      <c r="F121" s="28">
        <v>2</v>
      </c>
      <c r="G121" s="111">
        <v>0</v>
      </c>
      <c r="H121" s="113"/>
      <c r="I121" s="113"/>
      <c r="J121" s="111"/>
    </row>
    <row r="122" spans="1:10">
      <c r="A122" s="28">
        <v>411</v>
      </c>
      <c r="B122" s="4" t="s">
        <v>465</v>
      </c>
      <c r="C122" s="28"/>
      <c r="D122" s="28">
        <v>1</v>
      </c>
      <c r="E122" s="28">
        <v>3</v>
      </c>
      <c r="F122" s="28">
        <v>3</v>
      </c>
      <c r="G122" s="111">
        <v>0</v>
      </c>
      <c r="H122" s="113"/>
      <c r="I122" s="113"/>
      <c r="J122" s="111"/>
    </row>
    <row r="123" spans="1:10">
      <c r="A123" s="28">
        <v>412</v>
      </c>
      <c r="B123" s="4" t="s">
        <v>466</v>
      </c>
      <c r="C123" s="28"/>
      <c r="D123" s="28">
        <v>1</v>
      </c>
      <c r="E123" s="28">
        <v>3</v>
      </c>
      <c r="F123" s="28">
        <v>4</v>
      </c>
      <c r="G123" s="111">
        <v>0</v>
      </c>
      <c r="H123" s="113"/>
      <c r="I123" s="113"/>
      <c r="J123" s="111"/>
    </row>
    <row r="124" spans="1:10">
      <c r="A124" s="28" t="s">
        <v>467</v>
      </c>
      <c r="B124" s="4" t="s">
        <v>468</v>
      </c>
      <c r="C124" s="28"/>
      <c r="D124" s="28">
        <v>1</v>
      </c>
      <c r="E124" s="28">
        <v>3</v>
      </c>
      <c r="F124" s="28">
        <v>5</v>
      </c>
      <c r="G124" s="111">
        <v>4021336</v>
      </c>
      <c r="H124" s="113"/>
      <c r="I124" s="113"/>
      <c r="J124" s="111">
        <f>[3]B.Stanja!$AV$135</f>
        <v>4014108</v>
      </c>
    </row>
    <row r="125" spans="1:10">
      <c r="A125" s="28" t="s">
        <v>469</v>
      </c>
      <c r="B125" s="4" t="s">
        <v>470</v>
      </c>
      <c r="C125" s="28"/>
      <c r="D125" s="28">
        <v>1</v>
      </c>
      <c r="E125" s="28">
        <v>3</v>
      </c>
      <c r="F125" s="28">
        <v>6</v>
      </c>
      <c r="G125" s="111">
        <v>0</v>
      </c>
      <c r="H125" s="113"/>
      <c r="I125" s="113"/>
      <c r="J125" s="111"/>
    </row>
    <row r="126" spans="1:10" ht="25.5">
      <c r="A126" s="28">
        <v>417</v>
      </c>
      <c r="B126" s="4" t="s">
        <v>471</v>
      </c>
      <c r="C126" s="28"/>
      <c r="D126" s="28">
        <v>1</v>
      </c>
      <c r="E126" s="28">
        <v>3</v>
      </c>
      <c r="F126" s="28">
        <v>7</v>
      </c>
      <c r="G126" s="111">
        <v>0</v>
      </c>
      <c r="H126" s="113"/>
      <c r="I126" s="113"/>
      <c r="J126" s="111"/>
    </row>
    <row r="127" spans="1:10">
      <c r="A127" s="28">
        <v>419</v>
      </c>
      <c r="B127" s="4" t="s">
        <v>472</v>
      </c>
      <c r="C127" s="28"/>
      <c r="D127" s="28">
        <v>1</v>
      </c>
      <c r="E127" s="28">
        <v>3</v>
      </c>
      <c r="F127" s="28">
        <v>8</v>
      </c>
      <c r="G127" s="111">
        <v>0</v>
      </c>
      <c r="H127" s="113"/>
      <c r="I127" s="113"/>
      <c r="J127" s="111"/>
    </row>
    <row r="128" spans="1:10" ht="13.5">
      <c r="A128" s="28">
        <v>408</v>
      </c>
      <c r="B128" s="35" t="s">
        <v>473</v>
      </c>
      <c r="C128" s="28"/>
      <c r="D128" s="28">
        <v>1</v>
      </c>
      <c r="E128" s="28">
        <v>3</v>
      </c>
      <c r="F128" s="28">
        <v>9</v>
      </c>
      <c r="G128" s="111"/>
      <c r="H128" s="113"/>
      <c r="I128" s="113"/>
      <c r="J128" s="111"/>
    </row>
    <row r="129" spans="1:10" ht="26.25">
      <c r="A129" s="28"/>
      <c r="B129" s="35" t="s">
        <v>93</v>
      </c>
      <c r="C129" s="28"/>
      <c r="D129" s="28">
        <v>1</v>
      </c>
      <c r="E129" s="28">
        <v>4</v>
      </c>
      <c r="F129" s="28">
        <v>0</v>
      </c>
      <c r="G129" s="111">
        <f>SUM(G130+G138+G144+G145+G149+G150+G151+G152)</f>
        <v>9425278</v>
      </c>
      <c r="H129" s="113"/>
      <c r="I129" s="113"/>
      <c r="J129" s="111">
        <f>SUM(J130+J138+J144+J145+J149+J150+J151+J152)</f>
        <v>6245460</v>
      </c>
    </row>
    <row r="130" spans="1:10" ht="13.5">
      <c r="A130" s="28">
        <v>42</v>
      </c>
      <c r="B130" s="35" t="s">
        <v>94</v>
      </c>
      <c r="C130" s="28"/>
      <c r="D130" s="28">
        <v>1</v>
      </c>
      <c r="E130" s="28">
        <v>4</v>
      </c>
      <c r="F130" s="28">
        <v>1</v>
      </c>
      <c r="G130" s="111">
        <f>SUM(G131:G137)</f>
        <v>4137283</v>
      </c>
      <c r="H130" s="113"/>
      <c r="I130" s="113"/>
      <c r="J130" s="111">
        <f>SUM(J131:J137)</f>
        <v>2765237</v>
      </c>
    </row>
    <row r="131" spans="1:10">
      <c r="A131" s="28">
        <v>420</v>
      </c>
      <c r="B131" s="4" t="s">
        <v>474</v>
      </c>
      <c r="C131" s="28"/>
      <c r="D131" s="28">
        <v>1</v>
      </c>
      <c r="E131" s="28">
        <v>4</v>
      </c>
      <c r="F131" s="28">
        <v>2</v>
      </c>
      <c r="G131" s="111">
        <v>0</v>
      </c>
      <c r="H131" s="113"/>
      <c r="I131" s="113"/>
      <c r="J131" s="111">
        <v>0</v>
      </c>
    </row>
    <row r="132" spans="1:10">
      <c r="A132" s="28">
        <v>421</v>
      </c>
      <c r="B132" s="4" t="s">
        <v>475</v>
      </c>
      <c r="C132" s="28"/>
      <c r="D132" s="28">
        <v>1</v>
      </c>
      <c r="E132" s="28">
        <v>4</v>
      </c>
      <c r="F132" s="28">
        <v>3</v>
      </c>
      <c r="G132" s="111">
        <v>0</v>
      </c>
      <c r="H132" s="113"/>
      <c r="I132" s="113"/>
      <c r="J132" s="111">
        <v>0</v>
      </c>
    </row>
    <row r="133" spans="1:10">
      <c r="A133" s="28">
        <v>422</v>
      </c>
      <c r="B133" s="4" t="s">
        <v>476</v>
      </c>
      <c r="C133" s="28"/>
      <c r="D133" s="28">
        <v>1</v>
      </c>
      <c r="E133" s="28">
        <v>4</v>
      </c>
      <c r="F133" s="28">
        <v>4</v>
      </c>
      <c r="G133" s="111">
        <v>2421572</v>
      </c>
      <c r="H133" s="113"/>
      <c r="I133" s="113"/>
      <c r="J133" s="111">
        <f>[3]B.Stanja!$AV$147</f>
        <v>1670000</v>
      </c>
    </row>
    <row r="134" spans="1:10">
      <c r="A134" s="28">
        <v>423</v>
      </c>
      <c r="B134" s="4" t="s">
        <v>477</v>
      </c>
      <c r="C134" s="28"/>
      <c r="D134" s="28">
        <v>1</v>
      </c>
      <c r="E134" s="28">
        <v>4</v>
      </c>
      <c r="F134" s="28">
        <v>5</v>
      </c>
      <c r="G134" s="111">
        <v>0</v>
      </c>
      <c r="H134" s="113"/>
      <c r="I134" s="113"/>
      <c r="J134" s="111">
        <v>0</v>
      </c>
    </row>
    <row r="135" spans="1:10">
      <c r="A135" s="28" t="s">
        <v>478</v>
      </c>
      <c r="B135" s="4" t="s">
        <v>479</v>
      </c>
      <c r="C135" s="28"/>
      <c r="D135" s="28">
        <v>1</v>
      </c>
      <c r="E135" s="28">
        <v>4</v>
      </c>
      <c r="F135" s="28">
        <v>6</v>
      </c>
      <c r="G135" s="111">
        <v>1715711</v>
      </c>
      <c r="H135" s="113"/>
      <c r="I135" s="113"/>
      <c r="J135" s="111">
        <f>[3]B.Stanja!$AV$149</f>
        <v>1095237</v>
      </c>
    </row>
    <row r="136" spans="1:10" ht="25.5">
      <c r="A136" s="28">
        <v>427</v>
      </c>
      <c r="B136" s="4" t="s">
        <v>480</v>
      </c>
      <c r="C136" s="28"/>
      <c r="D136" s="28">
        <v>1</v>
      </c>
      <c r="E136" s="28">
        <v>4</v>
      </c>
      <c r="F136" s="28">
        <v>7</v>
      </c>
      <c r="G136" s="111">
        <v>0</v>
      </c>
      <c r="H136" s="113"/>
      <c r="I136" s="113"/>
      <c r="J136" s="111">
        <v>0</v>
      </c>
    </row>
    <row r="137" spans="1:10">
      <c r="A137" s="28">
        <v>429</v>
      </c>
      <c r="B137" s="4" t="s">
        <v>481</v>
      </c>
      <c r="C137" s="28"/>
      <c r="D137" s="28">
        <v>1</v>
      </c>
      <c r="E137" s="28">
        <v>4</v>
      </c>
      <c r="F137" s="28">
        <v>8</v>
      </c>
      <c r="G137" s="111">
        <v>0</v>
      </c>
      <c r="H137" s="113"/>
      <c r="I137" s="113"/>
      <c r="J137" s="111">
        <v>0</v>
      </c>
    </row>
    <row r="138" spans="1:10" ht="13.5">
      <c r="A138" s="28">
        <v>43</v>
      </c>
      <c r="B138" s="35" t="s">
        <v>95</v>
      </c>
      <c r="C138" s="28"/>
      <c r="D138" s="28">
        <v>1</v>
      </c>
      <c r="E138" s="28">
        <v>4</v>
      </c>
      <c r="F138" s="28">
        <v>9</v>
      </c>
      <c r="G138" s="111">
        <f>SUM(G139:G143)</f>
        <v>4699586</v>
      </c>
      <c r="H138" s="113"/>
      <c r="I138" s="113"/>
      <c r="J138" s="111">
        <f>SUM(J139:J143)</f>
        <v>3025628</v>
      </c>
    </row>
    <row r="139" spans="1:10">
      <c r="A139" s="28">
        <v>430</v>
      </c>
      <c r="B139" s="4" t="s">
        <v>482</v>
      </c>
      <c r="C139" s="28"/>
      <c r="D139" s="28">
        <v>1</v>
      </c>
      <c r="E139" s="28">
        <v>5</v>
      </c>
      <c r="F139" s="28">
        <v>0</v>
      </c>
      <c r="G139" s="111">
        <v>87943</v>
      </c>
      <c r="H139" s="113"/>
      <c r="I139" s="113"/>
      <c r="J139" s="111">
        <f>[3]B.Stanja!$AV$153</f>
        <v>140738</v>
      </c>
    </row>
    <row r="140" spans="1:10">
      <c r="A140" s="28">
        <v>431</v>
      </c>
      <c r="B140" s="4" t="s">
        <v>483</v>
      </c>
      <c r="C140" s="28"/>
      <c r="D140" s="28">
        <v>1</v>
      </c>
      <c r="E140" s="28">
        <v>5</v>
      </c>
      <c r="F140" s="28">
        <v>1</v>
      </c>
      <c r="G140" s="111">
        <v>0</v>
      </c>
      <c r="H140" s="113"/>
      <c r="I140" s="113"/>
      <c r="J140" s="111">
        <v>0</v>
      </c>
    </row>
    <row r="141" spans="1:10">
      <c r="A141" s="28">
        <v>432</v>
      </c>
      <c r="B141" s="4" t="s">
        <v>484</v>
      </c>
      <c r="C141" s="28"/>
      <c r="D141" s="28">
        <v>1</v>
      </c>
      <c r="E141" s="28">
        <v>5</v>
      </c>
      <c r="F141" s="28">
        <v>2</v>
      </c>
      <c r="G141" s="111">
        <v>2243038</v>
      </c>
      <c r="H141" s="113"/>
      <c r="I141" s="113"/>
      <c r="J141" s="111">
        <f>[3]B.Stanja!$AV$155</f>
        <v>1525425</v>
      </c>
    </row>
    <row r="142" spans="1:10">
      <c r="A142" s="28">
        <v>433</v>
      </c>
      <c r="B142" s="4" t="s">
        <v>485</v>
      </c>
      <c r="C142" s="28"/>
      <c r="D142" s="28">
        <v>1</v>
      </c>
      <c r="E142" s="28">
        <v>5</v>
      </c>
      <c r="F142" s="28">
        <v>3</v>
      </c>
      <c r="G142" s="111">
        <v>2368295</v>
      </c>
      <c r="H142" s="113"/>
      <c r="I142" s="113"/>
      <c r="J142" s="111">
        <f>[3]B.Stanja!$AV$156</f>
        <v>1358684</v>
      </c>
    </row>
    <row r="143" spans="1:10">
      <c r="A143" s="28">
        <v>439</v>
      </c>
      <c r="B143" s="4" t="s">
        <v>486</v>
      </c>
      <c r="C143" s="28"/>
      <c r="D143" s="28">
        <v>1</v>
      </c>
      <c r="E143" s="28">
        <v>5</v>
      </c>
      <c r="F143" s="28">
        <v>4</v>
      </c>
      <c r="G143" s="111">
        <v>310</v>
      </c>
      <c r="H143" s="113"/>
      <c r="I143" s="113"/>
      <c r="J143" s="111">
        <f>[3]B.Stanja!$AV$157</f>
        <v>781</v>
      </c>
    </row>
    <row r="144" spans="1:10" ht="13.5">
      <c r="A144" s="28">
        <v>44</v>
      </c>
      <c r="B144" s="35" t="s">
        <v>487</v>
      </c>
      <c r="C144" s="28"/>
      <c r="D144" s="28">
        <v>1</v>
      </c>
      <c r="E144" s="28">
        <v>5</v>
      </c>
      <c r="F144" s="28">
        <v>5</v>
      </c>
      <c r="G144" s="111">
        <v>0</v>
      </c>
      <c r="H144" s="113"/>
      <c r="I144" s="113"/>
      <c r="J144" s="111">
        <v>0</v>
      </c>
    </row>
    <row r="145" spans="1:10" ht="27">
      <c r="A145" s="28">
        <v>45</v>
      </c>
      <c r="B145" s="35" t="s">
        <v>96</v>
      </c>
      <c r="C145" s="28"/>
      <c r="D145" s="28">
        <v>1</v>
      </c>
      <c r="E145" s="28">
        <v>5</v>
      </c>
      <c r="F145" s="28">
        <v>6</v>
      </c>
      <c r="G145" s="111">
        <f>SUM(G146:G148)</f>
        <v>464446</v>
      </c>
      <c r="H145" s="113"/>
      <c r="I145" s="113"/>
      <c r="J145" s="111">
        <f>SUM(J146:J148)</f>
        <v>346033</v>
      </c>
    </row>
    <row r="146" spans="1:10">
      <c r="A146" s="28" t="s">
        <v>488</v>
      </c>
      <c r="B146" s="4" t="s">
        <v>489</v>
      </c>
      <c r="C146" s="28"/>
      <c r="D146" s="28">
        <v>1</v>
      </c>
      <c r="E146" s="28">
        <v>5</v>
      </c>
      <c r="F146" s="28">
        <v>7</v>
      </c>
      <c r="G146" s="111">
        <v>457062</v>
      </c>
      <c r="H146" s="113"/>
      <c r="I146" s="113"/>
      <c r="J146" s="111">
        <f>[3]B.Stanja!$AV$160</f>
        <v>342607</v>
      </c>
    </row>
    <row r="147" spans="1:10" ht="25.5">
      <c r="A147" s="28" t="s">
        <v>490</v>
      </c>
      <c r="B147" s="4" t="s">
        <v>491</v>
      </c>
      <c r="C147" s="28"/>
      <c r="D147" s="28">
        <v>1</v>
      </c>
      <c r="E147" s="28">
        <v>5</v>
      </c>
      <c r="F147" s="28">
        <v>8</v>
      </c>
      <c r="G147" s="111">
        <v>6030</v>
      </c>
      <c r="H147" s="113"/>
      <c r="I147" s="113"/>
      <c r="J147" s="111">
        <f>[3]B.Stanja!$AV$161</f>
        <v>1460</v>
      </c>
    </row>
    <row r="148" spans="1:10">
      <c r="A148" s="28" t="s">
        <v>492</v>
      </c>
      <c r="B148" s="4" t="s">
        <v>493</v>
      </c>
      <c r="C148" s="28"/>
      <c r="D148" s="28">
        <v>1</v>
      </c>
      <c r="E148" s="28">
        <v>5</v>
      </c>
      <c r="F148" s="28">
        <v>9</v>
      </c>
      <c r="G148" s="111">
        <v>1354</v>
      </c>
      <c r="H148" s="113"/>
      <c r="I148" s="113"/>
      <c r="J148" s="111">
        <f>[3]B.Stanja!$AV$162</f>
        <v>1966</v>
      </c>
    </row>
    <row r="149" spans="1:10" ht="13.5">
      <c r="A149" s="28">
        <v>46</v>
      </c>
      <c r="B149" s="35" t="s">
        <v>494</v>
      </c>
      <c r="C149" s="28"/>
      <c r="D149" s="28">
        <v>1</v>
      </c>
      <c r="E149" s="28">
        <v>6</v>
      </c>
      <c r="F149" s="28">
        <v>0</v>
      </c>
      <c r="G149" s="111">
        <v>69101</v>
      </c>
      <c r="H149" s="113"/>
      <c r="I149" s="113"/>
      <c r="J149" s="111">
        <f>[3]B.Stanja!$AV$163</f>
        <v>62283</v>
      </c>
    </row>
    <row r="150" spans="1:10" ht="13.5">
      <c r="A150" s="28">
        <v>47</v>
      </c>
      <c r="B150" s="35" t="s">
        <v>495</v>
      </c>
      <c r="C150" s="28"/>
      <c r="D150" s="28">
        <v>1</v>
      </c>
      <c r="E150" s="28">
        <v>6</v>
      </c>
      <c r="F150" s="28">
        <v>1</v>
      </c>
      <c r="G150" s="111">
        <v>0</v>
      </c>
      <c r="H150" s="113"/>
      <c r="I150" s="113"/>
      <c r="J150" s="111">
        <f>[3]B.Stanja!$AV$164</f>
        <v>0</v>
      </c>
    </row>
    <row r="151" spans="1:10" ht="13.5">
      <c r="A151" s="28" t="s">
        <v>496</v>
      </c>
      <c r="B151" s="35" t="s">
        <v>497</v>
      </c>
      <c r="C151" s="28"/>
      <c r="D151" s="28">
        <v>1</v>
      </c>
      <c r="E151" s="28">
        <v>6</v>
      </c>
      <c r="F151" s="28">
        <v>2</v>
      </c>
      <c r="G151" s="111">
        <v>54862</v>
      </c>
      <c r="H151" s="113"/>
      <c r="I151" s="113"/>
      <c r="J151" s="111">
        <f>[3]B.Stanja!$AV$165</f>
        <v>46279</v>
      </c>
    </row>
    <row r="152" spans="1:10" ht="13.5">
      <c r="A152" s="28">
        <v>481</v>
      </c>
      <c r="B152" s="35" t="s">
        <v>498</v>
      </c>
      <c r="C152" s="28"/>
      <c r="D152" s="28">
        <v>1</v>
      </c>
      <c r="E152" s="28">
        <v>6</v>
      </c>
      <c r="F152" s="28">
        <v>3</v>
      </c>
      <c r="G152" s="111">
        <v>0</v>
      </c>
      <c r="H152" s="113"/>
      <c r="I152" s="113"/>
      <c r="J152" s="111">
        <v>0</v>
      </c>
    </row>
    <row r="153" spans="1:10" ht="13.5">
      <c r="A153" s="28" t="s">
        <v>499</v>
      </c>
      <c r="B153" s="35" t="s">
        <v>500</v>
      </c>
      <c r="C153" s="28"/>
      <c r="D153" s="28">
        <v>1</v>
      </c>
      <c r="E153" s="28">
        <v>6</v>
      </c>
      <c r="F153" s="28">
        <v>4</v>
      </c>
      <c r="G153" s="111">
        <v>7880</v>
      </c>
      <c r="H153" s="113"/>
      <c r="I153" s="113"/>
      <c r="J153" s="111">
        <v>0</v>
      </c>
    </row>
    <row r="154" spans="1:10" ht="13.5">
      <c r="A154" s="28">
        <v>495</v>
      </c>
      <c r="B154" s="35" t="s">
        <v>501</v>
      </c>
      <c r="C154" s="28"/>
      <c r="D154" s="28">
        <v>1</v>
      </c>
      <c r="E154" s="28">
        <v>6</v>
      </c>
      <c r="F154" s="28">
        <v>5</v>
      </c>
      <c r="G154" s="111">
        <v>0</v>
      </c>
      <c r="H154" s="113"/>
      <c r="I154" s="113"/>
      <c r="J154" s="111">
        <v>0</v>
      </c>
    </row>
    <row r="155" spans="1:10" ht="26.25">
      <c r="A155" s="28"/>
      <c r="B155" s="35" t="s">
        <v>97</v>
      </c>
      <c r="C155" s="28"/>
      <c r="D155" s="28">
        <v>1</v>
      </c>
      <c r="E155" s="28">
        <v>6</v>
      </c>
      <c r="F155" s="28">
        <v>6</v>
      </c>
      <c r="G155" s="111">
        <f>SUM(G90+G117+G120+G128+G129+G153+G154)</f>
        <v>31719928</v>
      </c>
      <c r="H155" s="113"/>
      <c r="I155" s="113"/>
      <c r="J155" s="111">
        <f>SUM(J90+J117+J120+J128+J129+J153+J154)</f>
        <v>28345395</v>
      </c>
    </row>
    <row r="156" spans="1:10">
      <c r="A156" s="28">
        <v>89</v>
      </c>
      <c r="B156" s="4" t="s">
        <v>502</v>
      </c>
      <c r="C156" s="28"/>
      <c r="D156" s="28">
        <v>1</v>
      </c>
      <c r="E156" s="28">
        <v>6</v>
      </c>
      <c r="F156" s="28">
        <v>7</v>
      </c>
      <c r="G156" s="111">
        <v>665252</v>
      </c>
      <c r="H156" s="113"/>
      <c r="I156" s="113"/>
      <c r="J156" s="111">
        <v>665252</v>
      </c>
    </row>
    <row r="157" spans="1:10">
      <c r="A157" s="28"/>
      <c r="B157" s="4" t="s">
        <v>503</v>
      </c>
      <c r="C157" s="28"/>
      <c r="D157" s="28">
        <v>1</v>
      </c>
      <c r="E157" s="28">
        <v>6</v>
      </c>
      <c r="F157" s="28">
        <v>8</v>
      </c>
      <c r="G157" s="111">
        <f>SUM(G155:G156)</f>
        <v>32385180</v>
      </c>
      <c r="H157" s="113"/>
      <c r="I157" s="113"/>
      <c r="J157" s="111">
        <f>SUM(J155:J156)</f>
        <v>29010647</v>
      </c>
    </row>
    <row r="158" spans="1:10">
      <c r="G158" s="117">
        <f>G157-I86</f>
        <v>0</v>
      </c>
      <c r="J158" s="117">
        <f>J157-J86</f>
        <v>0</v>
      </c>
    </row>
    <row r="160" spans="1:10" s="50" customFormat="1">
      <c r="A160" s="130" t="s">
        <v>706</v>
      </c>
      <c r="B160" s="132"/>
      <c r="C160" s="75" t="s">
        <v>652</v>
      </c>
      <c r="E160" s="61"/>
      <c r="F160" s="61"/>
      <c r="G160" s="96"/>
      <c r="H160" s="96"/>
      <c r="I160" s="83" t="s">
        <v>332</v>
      </c>
      <c r="J160" s="75"/>
    </row>
    <row r="161" spans="2:10" s="50" customFormat="1">
      <c r="B161" s="61"/>
      <c r="C161" s="75" t="s">
        <v>666</v>
      </c>
      <c r="E161" s="61"/>
      <c r="F161" s="61"/>
      <c r="G161" s="96"/>
      <c r="H161" s="96"/>
      <c r="I161" s="83" t="s">
        <v>663</v>
      </c>
      <c r="J161" s="75"/>
    </row>
    <row r="162" spans="2:10" s="50" customFormat="1">
      <c r="C162" s="75" t="s">
        <v>653</v>
      </c>
      <c r="E162" s="62"/>
      <c r="G162" s="75"/>
      <c r="H162" s="75"/>
      <c r="I162" s="75"/>
      <c r="J162" s="75"/>
    </row>
    <row r="163" spans="2:10" s="50" customFormat="1">
      <c r="G163" s="75"/>
      <c r="H163" s="75"/>
      <c r="I163" s="75"/>
      <c r="J163" s="75"/>
    </row>
    <row r="164" spans="2:10" s="50" customFormat="1">
      <c r="G164" s="75"/>
      <c r="H164" s="75"/>
      <c r="I164" s="75"/>
      <c r="J164" s="75"/>
    </row>
    <row r="165" spans="2:10" s="50" customFormat="1">
      <c r="G165" s="75"/>
      <c r="H165" s="75"/>
      <c r="I165" s="75"/>
      <c r="J165" s="75"/>
    </row>
    <row r="166" spans="2:10" s="50" customFormat="1">
      <c r="G166" s="75"/>
      <c r="H166" s="75"/>
      <c r="I166" s="75"/>
      <c r="J166" s="75"/>
    </row>
  </sheetData>
  <mergeCells count="26">
    <mergeCell ref="B3:J3"/>
    <mergeCell ref="B4:J4"/>
    <mergeCell ref="B5:J5"/>
    <mergeCell ref="B6:J6"/>
    <mergeCell ref="D14:F14"/>
    <mergeCell ref="D13:F13"/>
    <mergeCell ref="B7:J7"/>
    <mergeCell ref="H8:I8"/>
    <mergeCell ref="A10:J10"/>
    <mergeCell ref="C11:H11"/>
    <mergeCell ref="G89:I89"/>
    <mergeCell ref="D89:F89"/>
    <mergeCell ref="A13:A17"/>
    <mergeCell ref="D88:F88"/>
    <mergeCell ref="D16:F16"/>
    <mergeCell ref="G16:I16"/>
    <mergeCell ref="D17:F17"/>
    <mergeCell ref="G15:I15"/>
    <mergeCell ref="B13:B17"/>
    <mergeCell ref="G88:I88"/>
    <mergeCell ref="D18:F18"/>
    <mergeCell ref="D19:F19"/>
    <mergeCell ref="C13:C17"/>
    <mergeCell ref="G13:I13"/>
    <mergeCell ref="G14:I14"/>
    <mergeCell ref="D15:F15"/>
  </mergeCells>
  <phoneticPr fontId="0" type="noConversion"/>
  <printOptions horizontalCentered="1"/>
  <pageMargins left="0.21" right="0.35433070866141736" top="0.27" bottom="0.23" header="0.25" footer="0.27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5"/>
  <sheetViews>
    <sheetView topLeftCell="A54" zoomScaleSheetLayoutView="100" workbookViewId="0">
      <selection activeCell="L13" sqref="L13"/>
    </sheetView>
  </sheetViews>
  <sheetFormatPr defaultRowHeight="12.75"/>
  <cols>
    <col min="1" max="1" width="17.5703125" style="22" customWidth="1"/>
    <col min="2" max="2" width="44.7109375" style="22" customWidth="1"/>
    <col min="3" max="3" width="8.42578125" style="22" customWidth="1"/>
    <col min="4" max="4" width="5.7109375" style="22" customWidth="1"/>
    <col min="5" max="5" width="2.5703125" style="22" customWidth="1"/>
    <col min="6" max="6" width="7.42578125" style="22" customWidth="1"/>
    <col min="7" max="7" width="2.85546875" style="22" customWidth="1"/>
    <col min="8" max="8" width="12.7109375" style="22" customWidth="1"/>
    <col min="9" max="9" width="16" style="22" customWidth="1"/>
    <col min="10" max="16384" width="9.140625" style="22"/>
  </cols>
  <sheetData>
    <row r="1" spans="1:10" ht="13.5">
      <c r="I1" s="3" t="s">
        <v>128</v>
      </c>
    </row>
    <row r="2" spans="1:10" ht="13.5">
      <c r="I2" s="3" t="s">
        <v>160</v>
      </c>
      <c r="J2" s="31"/>
    </row>
    <row r="3" spans="1:10" ht="13.5">
      <c r="A3" s="49" t="s">
        <v>334</v>
      </c>
      <c r="B3" s="234" t="s">
        <v>648</v>
      </c>
      <c r="C3" s="234"/>
      <c r="D3" s="234"/>
      <c r="E3" s="234"/>
      <c r="F3" s="234"/>
      <c r="G3" s="234"/>
      <c r="H3" s="234"/>
      <c r="I3" s="234"/>
      <c r="J3" s="67"/>
    </row>
    <row r="4" spans="1:10" ht="13.5">
      <c r="A4" s="49" t="s">
        <v>178</v>
      </c>
      <c r="B4" s="234" t="s">
        <v>649</v>
      </c>
      <c r="C4" s="234"/>
      <c r="D4" s="234"/>
      <c r="E4" s="234"/>
      <c r="F4" s="234"/>
      <c r="G4" s="234"/>
      <c r="H4" s="234"/>
      <c r="I4" s="234"/>
      <c r="J4" s="67"/>
    </row>
    <row r="5" spans="1:10">
      <c r="A5" s="49" t="s">
        <v>179</v>
      </c>
      <c r="B5" s="235" t="s">
        <v>646</v>
      </c>
      <c r="C5" s="235"/>
      <c r="D5" s="235"/>
      <c r="E5" s="235"/>
      <c r="F5" s="235"/>
      <c r="G5" s="235"/>
      <c r="H5" s="235"/>
      <c r="I5" s="235"/>
      <c r="J5" s="68"/>
    </row>
    <row r="6" spans="1:10">
      <c r="A6" s="49" t="s">
        <v>180</v>
      </c>
      <c r="B6" s="236" t="s">
        <v>645</v>
      </c>
      <c r="C6" s="236"/>
      <c r="D6" s="236"/>
      <c r="E6" s="236"/>
      <c r="F6" s="236"/>
      <c r="G6" s="236"/>
      <c r="H6" s="236"/>
      <c r="I6" s="236"/>
      <c r="J6" s="69"/>
    </row>
    <row r="7" spans="1:10">
      <c r="A7" s="49" t="s">
        <v>181</v>
      </c>
      <c r="B7" s="236" t="s">
        <v>1</v>
      </c>
      <c r="C7" s="236"/>
      <c r="D7" s="236"/>
      <c r="E7" s="236"/>
      <c r="F7" s="236"/>
      <c r="G7" s="236"/>
      <c r="H7" s="236"/>
      <c r="I7" s="236"/>
      <c r="J7" s="69"/>
    </row>
    <row r="8" spans="1:10">
      <c r="F8" s="31"/>
      <c r="G8" s="31"/>
      <c r="H8" s="31"/>
      <c r="I8" s="31"/>
      <c r="J8" s="31"/>
    </row>
    <row r="10" spans="1:10">
      <c r="A10" s="237" t="s">
        <v>506</v>
      </c>
      <c r="B10" s="237"/>
      <c r="C10" s="237"/>
      <c r="D10" s="237"/>
      <c r="E10" s="237"/>
      <c r="F10" s="237"/>
      <c r="G10" s="237"/>
      <c r="H10" s="237"/>
      <c r="I10" s="237"/>
    </row>
    <row r="11" spans="1:10">
      <c r="A11" s="239" t="s">
        <v>507</v>
      </c>
      <c r="B11" s="239"/>
      <c r="C11" s="239"/>
      <c r="D11" s="239"/>
      <c r="E11" s="239"/>
      <c r="F11" s="239"/>
      <c r="G11" s="239"/>
      <c r="H11" s="239"/>
      <c r="I11" s="239"/>
    </row>
    <row r="12" spans="1:10">
      <c r="A12" s="38"/>
      <c r="B12" s="38"/>
      <c r="C12" s="38"/>
      <c r="D12" s="38"/>
      <c r="E12" s="38"/>
      <c r="F12" s="38"/>
      <c r="G12" s="38"/>
      <c r="H12" s="38"/>
    </row>
    <row r="13" spans="1:10">
      <c r="B13" s="240" t="s">
        <v>665</v>
      </c>
      <c r="C13" s="240"/>
      <c r="D13" s="240"/>
      <c r="E13" s="240"/>
      <c r="F13" s="240"/>
      <c r="G13" s="240"/>
      <c r="H13" s="240"/>
    </row>
    <row r="15" spans="1:10">
      <c r="I15" s="39" t="s">
        <v>508</v>
      </c>
    </row>
    <row r="16" spans="1:10" ht="12.75" customHeight="1">
      <c r="A16" s="181" t="s">
        <v>608</v>
      </c>
      <c r="B16" s="233" t="s">
        <v>509</v>
      </c>
      <c r="C16" s="238" t="s">
        <v>184</v>
      </c>
      <c r="D16" s="233" t="s">
        <v>510</v>
      </c>
      <c r="E16" s="233" t="s">
        <v>511</v>
      </c>
      <c r="F16" s="233"/>
      <c r="G16" s="233"/>
      <c r="H16" s="233" t="s">
        <v>337</v>
      </c>
      <c r="I16" s="233"/>
    </row>
    <row r="17" spans="1:9" ht="12.75" customHeight="1">
      <c r="A17" s="221"/>
      <c r="B17" s="233"/>
      <c r="C17" s="238"/>
      <c r="D17" s="233"/>
      <c r="E17" s="233"/>
      <c r="F17" s="233"/>
      <c r="G17" s="233"/>
      <c r="H17" s="233"/>
      <c r="I17" s="233"/>
    </row>
    <row r="18" spans="1:9">
      <c r="A18" s="221"/>
      <c r="B18" s="233"/>
      <c r="C18" s="238"/>
      <c r="D18" s="233"/>
      <c r="E18" s="233"/>
      <c r="F18" s="233"/>
      <c r="G18" s="233"/>
      <c r="H18" s="233"/>
      <c r="I18" s="233"/>
    </row>
    <row r="19" spans="1:9" ht="25.5" customHeight="1">
      <c r="A19" s="221"/>
      <c r="B19" s="233"/>
      <c r="C19" s="238"/>
      <c r="D19" s="233"/>
      <c r="E19" s="233"/>
      <c r="F19" s="233"/>
      <c r="G19" s="233"/>
      <c r="H19" s="233" t="s">
        <v>512</v>
      </c>
      <c r="I19" s="233" t="s">
        <v>513</v>
      </c>
    </row>
    <row r="20" spans="1:9">
      <c r="A20" s="222"/>
      <c r="B20" s="233"/>
      <c r="C20" s="238"/>
      <c r="D20" s="233"/>
      <c r="E20" s="233"/>
      <c r="F20" s="233"/>
      <c r="G20" s="233"/>
      <c r="H20" s="233"/>
      <c r="I20" s="233"/>
    </row>
    <row r="21" spans="1:9">
      <c r="A21" s="28">
        <v>1</v>
      </c>
      <c r="B21" s="28">
        <v>2</v>
      </c>
      <c r="C21" s="28">
        <v>3</v>
      </c>
      <c r="D21" s="28">
        <v>4</v>
      </c>
      <c r="E21" s="165">
        <v>5</v>
      </c>
      <c r="F21" s="165"/>
      <c r="G21" s="165"/>
      <c r="H21" s="28">
        <v>6</v>
      </c>
      <c r="I21" s="28">
        <v>7</v>
      </c>
    </row>
    <row r="22" spans="1:9" ht="27" customHeight="1">
      <c r="A22" s="28"/>
      <c r="B22" s="40" t="s">
        <v>514</v>
      </c>
      <c r="C22" s="28"/>
      <c r="D22" s="28"/>
      <c r="E22" s="165"/>
      <c r="F22" s="165"/>
      <c r="G22" s="165"/>
      <c r="H22" s="28"/>
      <c r="I22" s="28"/>
    </row>
    <row r="23" spans="1:9" ht="15" customHeight="1">
      <c r="A23" s="28" t="s">
        <v>515</v>
      </c>
      <c r="B23" s="35" t="s">
        <v>516</v>
      </c>
      <c r="C23" s="28"/>
      <c r="D23" s="28"/>
      <c r="E23" s="28">
        <v>4</v>
      </c>
      <c r="F23" s="28">
        <v>0</v>
      </c>
      <c r="G23" s="28">
        <v>1</v>
      </c>
      <c r="H23" s="28"/>
      <c r="I23" s="28"/>
    </row>
    <row r="24" spans="1:9" ht="13.5" customHeight="1">
      <c r="A24" s="28"/>
      <c r="B24" s="4" t="s">
        <v>517</v>
      </c>
      <c r="C24" s="28"/>
      <c r="D24" s="28"/>
      <c r="E24" s="28"/>
      <c r="F24" s="28"/>
      <c r="G24" s="28"/>
      <c r="H24" s="28"/>
      <c r="I24" s="28"/>
    </row>
    <row r="25" spans="1:9" ht="26.25" customHeight="1">
      <c r="A25" s="28" t="s">
        <v>518</v>
      </c>
      <c r="B25" s="4" t="s">
        <v>519</v>
      </c>
      <c r="C25" s="28"/>
      <c r="D25" s="28" t="s">
        <v>169</v>
      </c>
      <c r="E25" s="28"/>
      <c r="F25" s="28"/>
      <c r="G25" s="28"/>
      <c r="H25" s="28"/>
      <c r="I25" s="28"/>
    </row>
    <row r="26" spans="1:9" ht="15.75" customHeight="1">
      <c r="A26" s="28" t="s">
        <v>520</v>
      </c>
      <c r="B26" s="4" t="s">
        <v>170</v>
      </c>
      <c r="C26" s="28"/>
      <c r="D26" s="28" t="s">
        <v>521</v>
      </c>
      <c r="E26" s="28"/>
      <c r="F26" s="28"/>
      <c r="G26" s="28"/>
      <c r="H26" s="28"/>
      <c r="I26" s="28"/>
    </row>
    <row r="27" spans="1:9" ht="27" customHeight="1">
      <c r="A27" s="28" t="s">
        <v>522</v>
      </c>
      <c r="B27" s="4" t="s">
        <v>523</v>
      </c>
      <c r="C27" s="28"/>
      <c r="D27" s="28" t="s">
        <v>169</v>
      </c>
      <c r="E27" s="28"/>
      <c r="F27" s="28"/>
      <c r="G27" s="28"/>
      <c r="H27" s="28"/>
      <c r="I27" s="28"/>
    </row>
    <row r="28" spans="1:9" ht="15.75" customHeight="1">
      <c r="A28" s="28" t="s">
        <v>524</v>
      </c>
      <c r="B28" s="4" t="s">
        <v>171</v>
      </c>
      <c r="C28" s="28"/>
      <c r="D28" s="28" t="s">
        <v>521</v>
      </c>
      <c r="E28" s="28"/>
      <c r="F28" s="28"/>
      <c r="G28" s="28"/>
      <c r="H28" s="28"/>
      <c r="I28" s="28"/>
    </row>
    <row r="29" spans="1:9" ht="15.75" customHeight="1">
      <c r="A29" s="28" t="s">
        <v>525</v>
      </c>
      <c r="B29" s="4" t="s">
        <v>526</v>
      </c>
      <c r="C29" s="28"/>
      <c r="D29" s="28" t="s">
        <v>521</v>
      </c>
      <c r="E29" s="28"/>
      <c r="F29" s="28"/>
      <c r="G29" s="28"/>
      <c r="H29" s="28"/>
      <c r="I29" s="28"/>
    </row>
    <row r="30" spans="1:9" ht="13.5" customHeight="1">
      <c r="A30" s="28" t="s">
        <v>527</v>
      </c>
      <c r="B30" s="4" t="s">
        <v>528</v>
      </c>
      <c r="C30" s="28"/>
      <c r="D30" s="28" t="s">
        <v>521</v>
      </c>
      <c r="E30" s="28"/>
      <c r="F30" s="28"/>
      <c r="G30" s="28"/>
      <c r="H30" s="28"/>
      <c r="I30" s="28"/>
    </row>
    <row r="31" spans="1:9" ht="26.25" customHeight="1">
      <c r="A31" s="28" t="s">
        <v>529</v>
      </c>
      <c r="B31" s="4" t="s">
        <v>530</v>
      </c>
      <c r="C31" s="28"/>
      <c r="D31" s="28" t="s">
        <v>521</v>
      </c>
      <c r="E31" s="28"/>
      <c r="F31" s="28"/>
      <c r="G31" s="28"/>
      <c r="H31" s="28"/>
      <c r="I31" s="28"/>
    </row>
    <row r="32" spans="1:9" ht="15.75" customHeight="1">
      <c r="A32" s="36" t="s">
        <v>531</v>
      </c>
      <c r="B32" s="35" t="s">
        <v>98</v>
      </c>
      <c r="C32" s="28"/>
      <c r="D32" s="28"/>
      <c r="E32" s="28">
        <v>4</v>
      </c>
      <c r="F32" s="28">
        <v>0</v>
      </c>
      <c r="G32" s="28">
        <v>2</v>
      </c>
      <c r="H32" s="28"/>
      <c r="I32" s="28"/>
    </row>
    <row r="33" spans="1:9" ht="12.75" customHeight="1">
      <c r="A33" s="28" t="s">
        <v>532</v>
      </c>
      <c r="B33" s="4" t="s">
        <v>172</v>
      </c>
      <c r="C33" s="28"/>
      <c r="D33" s="28" t="s">
        <v>521</v>
      </c>
      <c r="E33" s="28"/>
      <c r="F33" s="28"/>
      <c r="G33" s="28"/>
      <c r="H33" s="28"/>
      <c r="I33" s="28"/>
    </row>
    <row r="34" spans="1:9" ht="13.5" customHeight="1">
      <c r="A34" s="28" t="s">
        <v>533</v>
      </c>
      <c r="B34" s="4" t="s">
        <v>173</v>
      </c>
      <c r="C34" s="28"/>
      <c r="D34" s="28" t="s">
        <v>521</v>
      </c>
      <c r="E34" s="28"/>
      <c r="F34" s="28"/>
      <c r="G34" s="28"/>
      <c r="H34" s="28"/>
      <c r="I34" s="28"/>
    </row>
    <row r="35" spans="1:9" ht="14.25" customHeight="1">
      <c r="A35" s="28" t="s">
        <v>534</v>
      </c>
      <c r="B35" s="4" t="s">
        <v>535</v>
      </c>
      <c r="C35" s="28"/>
      <c r="D35" s="28" t="s">
        <v>521</v>
      </c>
      <c r="E35" s="28"/>
      <c r="F35" s="28"/>
      <c r="G35" s="28"/>
      <c r="H35" s="28"/>
      <c r="I35" s="28"/>
    </row>
    <row r="36" spans="1:9" ht="14.25" customHeight="1">
      <c r="A36" s="28" t="s">
        <v>536</v>
      </c>
      <c r="B36" s="4" t="s">
        <v>174</v>
      </c>
      <c r="C36" s="28"/>
      <c r="D36" s="28" t="s">
        <v>521</v>
      </c>
      <c r="E36" s="28"/>
      <c r="F36" s="28"/>
      <c r="G36" s="28"/>
      <c r="H36" s="28"/>
      <c r="I36" s="28"/>
    </row>
    <row r="37" spans="1:9" ht="14.25" customHeight="1">
      <c r="A37" s="28" t="s">
        <v>537</v>
      </c>
      <c r="B37" s="4" t="s">
        <v>538</v>
      </c>
      <c r="C37" s="28"/>
      <c r="D37" s="28" t="s">
        <v>521</v>
      </c>
      <c r="E37" s="28"/>
      <c r="F37" s="28"/>
      <c r="G37" s="28"/>
      <c r="H37" s="28"/>
      <c r="I37" s="28"/>
    </row>
    <row r="38" spans="1:9" ht="13.5" customHeight="1">
      <c r="A38" s="28" t="s">
        <v>539</v>
      </c>
      <c r="B38" s="4" t="s">
        <v>175</v>
      </c>
      <c r="C38" s="28"/>
      <c r="D38" s="28" t="s">
        <v>521</v>
      </c>
      <c r="E38" s="28"/>
      <c r="F38" s="28"/>
      <c r="G38" s="28"/>
      <c r="H38" s="28"/>
      <c r="I38" s="28"/>
    </row>
    <row r="39" spans="1:9" ht="15" customHeight="1">
      <c r="A39" s="28" t="s">
        <v>540</v>
      </c>
      <c r="B39" s="4" t="s">
        <v>176</v>
      </c>
      <c r="C39" s="28"/>
      <c r="D39" s="28" t="s">
        <v>521</v>
      </c>
      <c r="E39" s="28"/>
      <c r="F39" s="28"/>
      <c r="G39" s="28"/>
      <c r="H39" s="28"/>
      <c r="I39" s="28"/>
    </row>
    <row r="40" spans="1:9" ht="15.75" customHeight="1">
      <c r="A40" s="36" t="s">
        <v>541</v>
      </c>
      <c r="B40" s="35" t="s">
        <v>99</v>
      </c>
      <c r="C40" s="28"/>
      <c r="D40" s="28"/>
      <c r="E40" s="28">
        <v>4</v>
      </c>
      <c r="F40" s="28">
        <v>0</v>
      </c>
      <c r="G40" s="28">
        <v>3</v>
      </c>
      <c r="H40" s="28"/>
      <c r="I40" s="28"/>
    </row>
    <row r="41" spans="1:9" ht="15.75" customHeight="1">
      <c r="A41" s="36" t="s">
        <v>542</v>
      </c>
      <c r="B41" s="35" t="s">
        <v>100</v>
      </c>
      <c r="C41" s="28"/>
      <c r="D41" s="28"/>
      <c r="E41" s="28">
        <v>4</v>
      </c>
      <c r="F41" s="28">
        <v>0</v>
      </c>
      <c r="G41" s="28">
        <v>4</v>
      </c>
      <c r="H41" s="28"/>
      <c r="I41" s="28"/>
    </row>
    <row r="42" spans="1:9" ht="15" customHeight="1">
      <c r="A42" s="28"/>
      <c r="B42" s="4" t="s">
        <v>543</v>
      </c>
      <c r="C42" s="28"/>
      <c r="D42" s="28"/>
      <c r="E42" s="28"/>
      <c r="F42" s="28"/>
      <c r="G42" s="28"/>
      <c r="H42" s="28"/>
      <c r="I42" s="28"/>
    </row>
    <row r="43" spans="1:9" ht="15" customHeight="1">
      <c r="A43" s="36" t="s">
        <v>544</v>
      </c>
      <c r="B43" s="35" t="s">
        <v>101</v>
      </c>
      <c r="C43" s="28"/>
      <c r="D43" s="28"/>
      <c r="E43" s="28">
        <v>4</v>
      </c>
      <c r="F43" s="28">
        <v>0</v>
      </c>
      <c r="G43" s="28">
        <v>5</v>
      </c>
      <c r="H43" s="28"/>
      <c r="I43" s="28"/>
    </row>
    <row r="44" spans="1:9" ht="17.25" customHeight="1">
      <c r="A44" s="28" t="s">
        <v>545</v>
      </c>
      <c r="B44" s="4" t="s">
        <v>546</v>
      </c>
      <c r="C44" s="28"/>
      <c r="D44" s="28" t="s">
        <v>169</v>
      </c>
      <c r="E44" s="28">
        <v>4</v>
      </c>
      <c r="F44" s="28">
        <v>0</v>
      </c>
      <c r="G44" s="28">
        <v>6</v>
      </c>
      <c r="H44" s="28"/>
      <c r="I44" s="28"/>
    </row>
    <row r="45" spans="1:9" ht="15.75" customHeight="1">
      <c r="A45" s="28" t="s">
        <v>547</v>
      </c>
      <c r="B45" s="4" t="s">
        <v>548</v>
      </c>
      <c r="C45" s="28"/>
      <c r="D45" s="28" t="s">
        <v>169</v>
      </c>
      <c r="E45" s="28">
        <v>4</v>
      </c>
      <c r="F45" s="28">
        <v>0</v>
      </c>
      <c r="G45" s="28">
        <v>7</v>
      </c>
      <c r="H45" s="28"/>
      <c r="I45" s="28"/>
    </row>
    <row r="46" spans="1:9" ht="15" customHeight="1">
      <c r="A46" s="28" t="s">
        <v>549</v>
      </c>
      <c r="B46" s="4" t="s">
        <v>550</v>
      </c>
      <c r="C46" s="28"/>
      <c r="D46" s="28" t="s">
        <v>169</v>
      </c>
      <c r="E46" s="28">
        <v>4</v>
      </c>
      <c r="F46" s="28">
        <v>0</v>
      </c>
      <c r="G46" s="28">
        <v>8</v>
      </c>
      <c r="H46" s="28"/>
      <c r="I46" s="28"/>
    </row>
    <row r="47" spans="1:9" ht="12.75" customHeight="1">
      <c r="A47" s="28" t="s">
        <v>551</v>
      </c>
      <c r="B47" s="4" t="s">
        <v>552</v>
      </c>
      <c r="C47" s="28"/>
      <c r="D47" s="28" t="s">
        <v>169</v>
      </c>
      <c r="E47" s="28">
        <v>4</v>
      </c>
      <c r="F47" s="28">
        <v>0</v>
      </c>
      <c r="G47" s="28">
        <v>9</v>
      </c>
      <c r="H47" s="28"/>
      <c r="I47" s="28"/>
    </row>
    <row r="48" spans="1:9" ht="12.75" customHeight="1">
      <c r="A48" s="28" t="s">
        <v>553</v>
      </c>
      <c r="B48" s="4" t="s">
        <v>554</v>
      </c>
      <c r="C48" s="28"/>
      <c r="D48" s="28" t="s">
        <v>169</v>
      </c>
      <c r="E48" s="28">
        <v>4</v>
      </c>
      <c r="F48" s="28">
        <v>1</v>
      </c>
      <c r="G48" s="28">
        <v>0</v>
      </c>
      <c r="H48" s="28"/>
      <c r="I48" s="28"/>
    </row>
    <row r="49" spans="1:9" ht="13.5" customHeight="1">
      <c r="A49" s="28" t="s">
        <v>555</v>
      </c>
      <c r="B49" s="4" t="s">
        <v>556</v>
      </c>
      <c r="C49" s="28"/>
      <c r="D49" s="28" t="s">
        <v>169</v>
      </c>
      <c r="E49" s="28">
        <v>4</v>
      </c>
      <c r="F49" s="28">
        <v>1</v>
      </c>
      <c r="G49" s="28">
        <v>1</v>
      </c>
      <c r="H49" s="28"/>
      <c r="I49" s="28"/>
    </row>
    <row r="50" spans="1:9" ht="15.75" customHeight="1">
      <c r="A50" s="36" t="s">
        <v>557</v>
      </c>
      <c r="B50" s="35" t="s">
        <v>102</v>
      </c>
      <c r="C50" s="28"/>
      <c r="D50" s="28"/>
      <c r="E50" s="28">
        <v>4</v>
      </c>
      <c r="F50" s="28">
        <v>1</v>
      </c>
      <c r="G50" s="28">
        <v>2</v>
      </c>
      <c r="H50" s="28"/>
      <c r="I50" s="28"/>
    </row>
    <row r="51" spans="1:9" ht="15" customHeight="1">
      <c r="A51" s="28" t="s">
        <v>558</v>
      </c>
      <c r="B51" s="4" t="s">
        <v>559</v>
      </c>
      <c r="C51" s="28"/>
      <c r="D51" s="28" t="s">
        <v>177</v>
      </c>
      <c r="E51" s="28">
        <v>4</v>
      </c>
      <c r="F51" s="28">
        <v>1</v>
      </c>
      <c r="G51" s="28">
        <v>3</v>
      </c>
      <c r="H51" s="28"/>
      <c r="I51" s="28"/>
    </row>
    <row r="52" spans="1:9" ht="13.5" customHeight="1">
      <c r="A52" s="28" t="s">
        <v>560</v>
      </c>
      <c r="B52" s="4" t="s">
        <v>561</v>
      </c>
      <c r="C52" s="28"/>
      <c r="D52" s="28" t="s">
        <v>177</v>
      </c>
      <c r="E52" s="28">
        <v>4</v>
      </c>
      <c r="F52" s="28">
        <v>1</v>
      </c>
      <c r="G52" s="28">
        <v>4</v>
      </c>
      <c r="H52" s="28"/>
      <c r="I52" s="28"/>
    </row>
    <row r="53" spans="1:9" ht="14.25" customHeight="1">
      <c r="A53" s="28" t="s">
        <v>562</v>
      </c>
      <c r="B53" s="4" t="s">
        <v>563</v>
      </c>
      <c r="C53" s="28"/>
      <c r="D53" s="28" t="s">
        <v>177</v>
      </c>
      <c r="E53" s="28">
        <v>4</v>
      </c>
      <c r="F53" s="28">
        <v>1</v>
      </c>
      <c r="G53" s="28">
        <v>5</v>
      </c>
      <c r="H53" s="28"/>
      <c r="I53" s="28"/>
    </row>
    <row r="54" spans="1:9" ht="16.5" customHeight="1">
      <c r="A54" s="28" t="s">
        <v>564</v>
      </c>
      <c r="B54" s="4" t="s">
        <v>565</v>
      </c>
      <c r="C54" s="28"/>
      <c r="D54" s="28" t="s">
        <v>177</v>
      </c>
      <c r="E54" s="28">
        <v>4</v>
      </c>
      <c r="F54" s="28">
        <v>1</v>
      </c>
      <c r="G54" s="28">
        <v>6</v>
      </c>
      <c r="H54" s="28"/>
      <c r="I54" s="28"/>
    </row>
    <row r="55" spans="1:9" ht="15.75" customHeight="1">
      <c r="A55" s="36">
        <v>31</v>
      </c>
      <c r="B55" s="35" t="s">
        <v>103</v>
      </c>
      <c r="C55" s="28"/>
      <c r="D55" s="28"/>
      <c r="E55" s="28">
        <v>4</v>
      </c>
      <c r="F55" s="28">
        <v>1</v>
      </c>
      <c r="G55" s="28">
        <v>7</v>
      </c>
      <c r="H55" s="28"/>
      <c r="I55" s="28"/>
    </row>
    <row r="56" spans="1:9" ht="14.25" customHeight="1">
      <c r="A56" s="36" t="s">
        <v>566</v>
      </c>
      <c r="B56" s="35" t="s">
        <v>104</v>
      </c>
      <c r="C56" s="28"/>
      <c r="D56" s="28"/>
      <c r="E56" s="28">
        <v>4</v>
      </c>
      <c r="F56" s="28">
        <v>1</v>
      </c>
      <c r="G56" s="28">
        <v>8</v>
      </c>
      <c r="H56" s="28"/>
      <c r="I56" s="28"/>
    </row>
    <row r="57" spans="1:9" ht="27" customHeight="1">
      <c r="A57" s="28"/>
      <c r="B57" s="4" t="s">
        <v>567</v>
      </c>
      <c r="C57" s="28"/>
      <c r="D57" s="28"/>
      <c r="E57" s="28"/>
      <c r="F57" s="28"/>
      <c r="G57" s="28"/>
      <c r="H57" s="28"/>
      <c r="I57" s="28"/>
    </row>
    <row r="58" spans="1:9" ht="14.25" customHeight="1">
      <c r="A58" s="36" t="s">
        <v>568</v>
      </c>
      <c r="B58" s="35" t="s">
        <v>105</v>
      </c>
      <c r="C58" s="28"/>
      <c r="D58" s="28"/>
      <c r="E58" s="28">
        <v>4</v>
      </c>
      <c r="F58" s="28">
        <v>1</v>
      </c>
      <c r="G58" s="28">
        <v>9</v>
      </c>
      <c r="H58" s="28"/>
      <c r="I58" s="28"/>
    </row>
    <row r="59" spans="1:9" ht="13.5" customHeight="1">
      <c r="A59" s="28" t="s">
        <v>569</v>
      </c>
      <c r="B59" s="4" t="s">
        <v>570</v>
      </c>
      <c r="C59" s="28"/>
      <c r="D59" s="28" t="s">
        <v>169</v>
      </c>
      <c r="E59" s="28">
        <v>4</v>
      </c>
      <c r="F59" s="28">
        <v>2</v>
      </c>
      <c r="G59" s="28">
        <v>0</v>
      </c>
      <c r="H59" s="28"/>
      <c r="I59" s="28"/>
    </row>
    <row r="60" spans="1:9" ht="12.75" customHeight="1">
      <c r="A60" s="28" t="s">
        <v>571</v>
      </c>
      <c r="B60" s="4" t="s">
        <v>572</v>
      </c>
      <c r="C60" s="28"/>
      <c r="D60" s="28" t="s">
        <v>169</v>
      </c>
      <c r="E60" s="28">
        <v>4</v>
      </c>
      <c r="F60" s="28">
        <v>2</v>
      </c>
      <c r="G60" s="28">
        <v>1</v>
      </c>
      <c r="H60" s="28"/>
      <c r="I60" s="28"/>
    </row>
    <row r="61" spans="1:9" ht="12.75" customHeight="1">
      <c r="A61" s="28" t="s">
        <v>573</v>
      </c>
      <c r="B61" s="4" t="s">
        <v>574</v>
      </c>
      <c r="C61" s="28"/>
      <c r="D61" s="28" t="s">
        <v>169</v>
      </c>
      <c r="E61" s="28">
        <v>4</v>
      </c>
      <c r="F61" s="28">
        <v>2</v>
      </c>
      <c r="G61" s="28">
        <v>2</v>
      </c>
      <c r="H61" s="28"/>
      <c r="I61" s="28"/>
    </row>
    <row r="62" spans="1:9" ht="27.75" customHeight="1">
      <c r="A62" s="28" t="s">
        <v>575</v>
      </c>
      <c r="B62" s="4" t="s">
        <v>576</v>
      </c>
      <c r="C62" s="28"/>
      <c r="D62" s="28" t="s">
        <v>169</v>
      </c>
      <c r="E62" s="28">
        <v>4</v>
      </c>
      <c r="F62" s="28">
        <v>2</v>
      </c>
      <c r="G62" s="28">
        <v>3</v>
      </c>
      <c r="H62" s="28"/>
      <c r="I62" s="28"/>
    </row>
    <row r="63" spans="1:9" ht="14.25" customHeight="1">
      <c r="A63" s="36" t="s">
        <v>577</v>
      </c>
      <c r="B63" s="35" t="s">
        <v>106</v>
      </c>
      <c r="C63" s="28"/>
      <c r="D63" s="28"/>
      <c r="E63" s="28">
        <v>4</v>
      </c>
      <c r="F63" s="28">
        <v>2</v>
      </c>
      <c r="G63" s="28">
        <v>4</v>
      </c>
      <c r="H63" s="28"/>
      <c r="I63" s="28"/>
    </row>
    <row r="64" spans="1:9" ht="12.75" customHeight="1">
      <c r="A64" s="28" t="s">
        <v>578</v>
      </c>
      <c r="B64" s="4" t="s">
        <v>579</v>
      </c>
      <c r="C64" s="28"/>
      <c r="D64" s="28" t="s">
        <v>177</v>
      </c>
      <c r="E64" s="28">
        <v>4</v>
      </c>
      <c r="F64" s="28">
        <v>2</v>
      </c>
      <c r="G64" s="28">
        <v>5</v>
      </c>
      <c r="H64" s="28"/>
      <c r="I64" s="28"/>
    </row>
    <row r="65" spans="1:9" ht="15.75" customHeight="1">
      <c r="A65" s="28" t="s">
        <v>580</v>
      </c>
      <c r="B65" s="4" t="s">
        <v>581</v>
      </c>
      <c r="C65" s="28"/>
      <c r="D65" s="28" t="s">
        <v>177</v>
      </c>
      <c r="E65" s="28">
        <v>4</v>
      </c>
      <c r="F65" s="28">
        <v>2</v>
      </c>
      <c r="G65" s="28">
        <v>6</v>
      </c>
      <c r="H65" s="28"/>
      <c r="I65" s="28"/>
    </row>
    <row r="66" spans="1:9" ht="14.25" customHeight="1">
      <c r="A66" s="28" t="s">
        <v>582</v>
      </c>
      <c r="B66" s="4" t="s">
        <v>583</v>
      </c>
      <c r="C66" s="28"/>
      <c r="D66" s="28" t="s">
        <v>177</v>
      </c>
      <c r="E66" s="28">
        <v>4</v>
      </c>
      <c r="F66" s="28">
        <v>2</v>
      </c>
      <c r="G66" s="28">
        <v>7</v>
      </c>
      <c r="H66" s="28"/>
      <c r="I66" s="28"/>
    </row>
    <row r="67" spans="1:9" ht="12" customHeight="1">
      <c r="A67" s="28" t="s">
        <v>584</v>
      </c>
      <c r="B67" s="4" t="s">
        <v>585</v>
      </c>
      <c r="C67" s="28"/>
      <c r="D67" s="28" t="s">
        <v>177</v>
      </c>
      <c r="E67" s="28">
        <v>4</v>
      </c>
      <c r="F67" s="28">
        <v>2</v>
      </c>
      <c r="G67" s="28">
        <v>8</v>
      </c>
      <c r="H67" s="28"/>
      <c r="I67" s="28"/>
    </row>
    <row r="68" spans="1:9" ht="13.5" customHeight="1">
      <c r="A68" s="28" t="s">
        <v>586</v>
      </c>
      <c r="B68" s="4" t="s">
        <v>587</v>
      </c>
      <c r="C68" s="28"/>
      <c r="D68" s="28" t="s">
        <v>177</v>
      </c>
      <c r="E68" s="28">
        <v>4</v>
      </c>
      <c r="F68" s="28">
        <v>2</v>
      </c>
      <c r="G68" s="28">
        <v>9</v>
      </c>
      <c r="H68" s="28"/>
      <c r="I68" s="28"/>
    </row>
    <row r="69" spans="1:9" ht="27" customHeight="1">
      <c r="A69" s="28" t="s">
        <v>588</v>
      </c>
      <c r="B69" s="4" t="s">
        <v>589</v>
      </c>
      <c r="C69" s="28"/>
      <c r="D69" s="28" t="s">
        <v>177</v>
      </c>
      <c r="E69" s="28">
        <v>4</v>
      </c>
      <c r="F69" s="28">
        <v>3</v>
      </c>
      <c r="G69" s="28">
        <v>0</v>
      </c>
      <c r="H69" s="28"/>
      <c r="I69" s="28"/>
    </row>
    <row r="70" spans="1:9" ht="14.25" customHeight="1">
      <c r="A70" s="36" t="s">
        <v>590</v>
      </c>
      <c r="B70" s="35" t="s">
        <v>107</v>
      </c>
      <c r="C70" s="28"/>
      <c r="D70" s="28"/>
      <c r="E70" s="28">
        <v>4</v>
      </c>
      <c r="F70" s="28">
        <v>3</v>
      </c>
      <c r="G70" s="28">
        <v>1</v>
      </c>
      <c r="H70" s="28"/>
      <c r="I70" s="28"/>
    </row>
    <row r="71" spans="1:9" ht="14.25" customHeight="1">
      <c r="A71" s="36" t="s">
        <v>591</v>
      </c>
      <c r="B71" s="35" t="s">
        <v>108</v>
      </c>
      <c r="C71" s="28"/>
      <c r="D71" s="28"/>
      <c r="E71" s="28">
        <v>4</v>
      </c>
      <c r="F71" s="28">
        <v>3</v>
      </c>
      <c r="G71" s="28">
        <v>2</v>
      </c>
      <c r="H71" s="28"/>
      <c r="I71" s="28"/>
    </row>
    <row r="72" spans="1:9" ht="13.5" customHeight="1">
      <c r="A72" s="36" t="s">
        <v>592</v>
      </c>
      <c r="B72" s="4" t="s">
        <v>593</v>
      </c>
      <c r="C72" s="28"/>
      <c r="D72" s="28"/>
      <c r="E72" s="28">
        <v>4</v>
      </c>
      <c r="F72" s="28">
        <v>3</v>
      </c>
      <c r="G72" s="28">
        <v>3</v>
      </c>
      <c r="H72" s="28"/>
      <c r="I72" s="28"/>
    </row>
    <row r="73" spans="1:9" ht="14.25" customHeight="1">
      <c r="A73" s="36" t="s">
        <v>594</v>
      </c>
      <c r="B73" s="4" t="s">
        <v>595</v>
      </c>
      <c r="C73" s="28"/>
      <c r="D73" s="28"/>
      <c r="E73" s="28">
        <v>4</v>
      </c>
      <c r="F73" s="28">
        <v>3</v>
      </c>
      <c r="G73" s="28">
        <v>4</v>
      </c>
      <c r="H73" s="28"/>
      <c r="I73" s="28"/>
    </row>
    <row r="74" spans="1:9" ht="12.75" customHeight="1">
      <c r="A74" s="36" t="s">
        <v>596</v>
      </c>
      <c r="B74" s="4" t="s">
        <v>597</v>
      </c>
      <c r="C74" s="28"/>
      <c r="D74" s="28"/>
      <c r="E74" s="28">
        <v>4</v>
      </c>
      <c r="F74" s="28">
        <v>3</v>
      </c>
      <c r="G74" s="28">
        <v>5</v>
      </c>
      <c r="H74" s="28"/>
      <c r="I74" s="28"/>
    </row>
    <row r="75" spans="1:9" ht="13.5" customHeight="1">
      <c r="A75" s="36" t="s">
        <v>598</v>
      </c>
      <c r="B75" s="4" t="s">
        <v>599</v>
      </c>
      <c r="C75" s="28"/>
      <c r="D75" s="28"/>
      <c r="E75" s="28">
        <v>4</v>
      </c>
      <c r="F75" s="28">
        <v>3</v>
      </c>
      <c r="G75" s="28">
        <v>6</v>
      </c>
      <c r="H75" s="28"/>
      <c r="I75" s="28"/>
    </row>
    <row r="76" spans="1:9" ht="13.5" customHeight="1">
      <c r="A76" s="36" t="s">
        <v>600</v>
      </c>
      <c r="B76" s="4" t="s">
        <v>601</v>
      </c>
      <c r="C76" s="28"/>
      <c r="D76" s="28"/>
      <c r="E76" s="28">
        <v>4</v>
      </c>
      <c r="F76" s="28">
        <v>3</v>
      </c>
      <c r="G76" s="28">
        <v>7</v>
      </c>
      <c r="H76" s="28"/>
      <c r="I76" s="28"/>
    </row>
    <row r="77" spans="1:9" ht="14.25" customHeight="1">
      <c r="A77" s="36" t="s">
        <v>602</v>
      </c>
      <c r="B77" s="4" t="s">
        <v>603</v>
      </c>
      <c r="C77" s="28"/>
      <c r="D77" s="28" t="s">
        <v>169</v>
      </c>
      <c r="E77" s="28">
        <v>4</v>
      </c>
      <c r="F77" s="28">
        <v>3</v>
      </c>
      <c r="G77" s="28">
        <v>8</v>
      </c>
      <c r="H77" s="28"/>
      <c r="I77" s="28"/>
    </row>
    <row r="78" spans="1:9" ht="15" customHeight="1">
      <c r="A78" s="36" t="s">
        <v>604</v>
      </c>
      <c r="B78" s="4" t="s">
        <v>605</v>
      </c>
      <c r="C78" s="28"/>
      <c r="D78" s="28" t="s">
        <v>177</v>
      </c>
      <c r="E78" s="28">
        <v>4</v>
      </c>
      <c r="F78" s="28">
        <v>3</v>
      </c>
      <c r="G78" s="28">
        <v>9</v>
      </c>
      <c r="H78" s="28"/>
      <c r="I78" s="28"/>
    </row>
    <row r="79" spans="1:9" ht="26.25" customHeight="1">
      <c r="A79" s="36" t="s">
        <v>606</v>
      </c>
      <c r="B79" s="4" t="s">
        <v>607</v>
      </c>
      <c r="C79" s="28"/>
      <c r="D79" s="28"/>
      <c r="E79" s="28">
        <v>4</v>
      </c>
      <c r="F79" s="28">
        <v>4</v>
      </c>
      <c r="G79" s="28">
        <v>0</v>
      </c>
      <c r="H79" s="28"/>
      <c r="I79" s="28"/>
    </row>
    <row r="81" spans="1:8" s="50" customFormat="1" ht="13.5">
      <c r="A81" s="63" t="s">
        <v>6</v>
      </c>
      <c r="B81" s="41"/>
      <c r="H81" s="50" t="s">
        <v>332</v>
      </c>
    </row>
    <row r="82" spans="1:8" s="50" customFormat="1" ht="13.5">
      <c r="A82" s="64"/>
      <c r="B82" s="41"/>
      <c r="E82" s="65"/>
      <c r="F82" s="65"/>
      <c r="H82" s="65"/>
    </row>
    <row r="83" spans="1:8" s="50" customFormat="1">
      <c r="C83" s="50" t="s">
        <v>333</v>
      </c>
    </row>
    <row r="84" spans="1:8" s="50" customFormat="1"/>
    <row r="85" spans="1:8" s="50" customFormat="1"/>
  </sheetData>
  <mergeCells count="18">
    <mergeCell ref="A10:I10"/>
    <mergeCell ref="B16:B20"/>
    <mergeCell ref="C16:C20"/>
    <mergeCell ref="A11:I11"/>
    <mergeCell ref="B13:H13"/>
    <mergeCell ref="H16:I18"/>
    <mergeCell ref="H19:H20"/>
    <mergeCell ref="I19:I20"/>
    <mergeCell ref="B3:I3"/>
    <mergeCell ref="B4:I4"/>
    <mergeCell ref="B5:I5"/>
    <mergeCell ref="B6:I6"/>
    <mergeCell ref="B7:I7"/>
    <mergeCell ref="E21:G21"/>
    <mergeCell ref="E22:G22"/>
    <mergeCell ref="A16:A20"/>
    <mergeCell ref="D16:D20"/>
    <mergeCell ref="E16:G20"/>
  </mergeCells>
  <phoneticPr fontId="0" type="noConversion"/>
  <printOptions horizontalCentered="1"/>
  <pageMargins left="0.17" right="0.17" top="0.27559055118110237" bottom="0.23622047244094491" header="0.23622047244094491" footer="0.23622047244094491"/>
  <pageSetup paperSize="9" scale="64" pageOrder="overThenDown" orientation="portrait" horizontalDpi="300" verticalDpi="300" r:id="rId1"/>
  <headerFooter alignWithMargins="0"/>
  <rowBreaks count="1" manualBreakCount="1">
    <brk id="34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80"/>
  <sheetViews>
    <sheetView workbookViewId="0">
      <selection activeCell="B80" sqref="B80"/>
    </sheetView>
  </sheetViews>
  <sheetFormatPr defaultRowHeight="12.75"/>
  <cols>
    <col min="1" max="1" width="15.28515625" style="22" customWidth="1"/>
    <col min="2" max="2" width="40.7109375" style="22" customWidth="1"/>
    <col min="3" max="3" width="9.140625" style="22"/>
    <col min="4" max="4" width="2.5703125" style="22" customWidth="1"/>
    <col min="5" max="6" width="2.85546875" style="22" customWidth="1"/>
    <col min="7" max="7" width="15.140625" style="84" customWidth="1"/>
    <col min="8" max="8" width="15.85546875" style="84" customWidth="1"/>
    <col min="9" max="16384" width="9.140625" style="22"/>
  </cols>
  <sheetData>
    <row r="1" spans="1:12" ht="13.5">
      <c r="G1" s="72"/>
      <c r="H1" s="73" t="s">
        <v>128</v>
      </c>
    </row>
    <row r="2" spans="1:12" ht="13.5">
      <c r="G2" s="72"/>
      <c r="H2" s="87" t="s">
        <v>161</v>
      </c>
    </row>
    <row r="3" spans="1:12" ht="13.5">
      <c r="A3" s="52" t="s">
        <v>334</v>
      </c>
      <c r="B3" s="56" t="s">
        <v>648</v>
      </c>
      <c r="C3" s="54"/>
      <c r="D3" s="54"/>
      <c r="E3" s="54"/>
      <c r="F3" s="54"/>
      <c r="G3" s="97"/>
      <c r="H3" s="98"/>
      <c r="I3" s="53"/>
      <c r="L3" s="121"/>
    </row>
    <row r="4" spans="1:12" ht="13.5">
      <c r="A4" s="52" t="s">
        <v>178</v>
      </c>
      <c r="B4" s="57" t="s">
        <v>649</v>
      </c>
      <c r="C4" s="54"/>
      <c r="D4" s="54"/>
      <c r="E4" s="54"/>
      <c r="F4" s="54"/>
      <c r="G4" s="97"/>
      <c r="H4" s="98"/>
      <c r="I4" s="55"/>
    </row>
    <row r="5" spans="1:12">
      <c r="A5" s="52" t="s">
        <v>179</v>
      </c>
      <c r="B5" s="241" t="s">
        <v>646</v>
      </c>
      <c r="C5" s="242"/>
      <c r="D5" s="242"/>
      <c r="E5" s="242"/>
      <c r="F5" s="242"/>
      <c r="G5" s="242"/>
      <c r="H5" s="243"/>
      <c r="I5" s="55"/>
    </row>
    <row r="6" spans="1:12">
      <c r="A6" s="52" t="s">
        <v>180</v>
      </c>
      <c r="B6" s="244" t="s">
        <v>645</v>
      </c>
      <c r="C6" s="245"/>
      <c r="D6" s="245"/>
      <c r="E6" s="245"/>
      <c r="F6" s="245"/>
      <c r="G6" s="245"/>
      <c r="H6" s="246"/>
      <c r="I6" s="55"/>
    </row>
    <row r="7" spans="1:12">
      <c r="A7" s="52" t="s">
        <v>181</v>
      </c>
      <c r="B7" s="244" t="s">
        <v>1</v>
      </c>
      <c r="C7" s="245"/>
      <c r="D7" s="245"/>
      <c r="E7" s="245"/>
      <c r="F7" s="245"/>
      <c r="G7" s="245"/>
      <c r="H7" s="246"/>
      <c r="I7" s="55"/>
    </row>
    <row r="8" spans="1:12">
      <c r="F8" s="121"/>
      <c r="G8" s="88"/>
      <c r="H8" s="88"/>
      <c r="I8" s="121"/>
    </row>
    <row r="9" spans="1:12">
      <c r="G9" s="72"/>
      <c r="H9" s="72"/>
    </row>
    <row r="10" spans="1:12" ht="12.75" customHeight="1">
      <c r="A10" s="251" t="s">
        <v>651</v>
      </c>
      <c r="B10" s="252"/>
      <c r="C10" s="252"/>
      <c r="D10" s="252"/>
      <c r="E10" s="252"/>
      <c r="F10" s="252"/>
      <c r="G10" s="252"/>
      <c r="H10" s="253"/>
      <c r="I10" s="42"/>
    </row>
    <row r="11" spans="1:12" ht="14.25" customHeight="1">
      <c r="A11" s="248" t="s">
        <v>650</v>
      </c>
      <c r="B11" s="249"/>
      <c r="C11" s="249"/>
      <c r="D11" s="249"/>
      <c r="E11" s="249"/>
      <c r="F11" s="249"/>
      <c r="G11" s="249"/>
      <c r="H11" s="250"/>
      <c r="I11" s="43"/>
    </row>
    <row r="12" spans="1:12">
      <c r="A12" s="247" t="s">
        <v>696</v>
      </c>
      <c r="B12" s="247"/>
      <c r="C12" s="247"/>
      <c r="D12" s="247"/>
      <c r="E12" s="247"/>
      <c r="F12" s="247"/>
      <c r="G12" s="247"/>
      <c r="H12" s="247"/>
    </row>
    <row r="13" spans="1:12">
      <c r="B13" s="122"/>
      <c r="C13" s="122"/>
      <c r="D13" s="122"/>
      <c r="E13" s="122"/>
      <c r="F13" s="122"/>
      <c r="G13" s="99"/>
      <c r="H13" s="99"/>
    </row>
    <row r="14" spans="1:12">
      <c r="G14" s="72"/>
      <c r="H14" s="72"/>
    </row>
    <row r="15" spans="1:12">
      <c r="G15" s="72"/>
      <c r="H15" s="100" t="s">
        <v>609</v>
      </c>
    </row>
    <row r="16" spans="1:12" ht="12.75" customHeight="1">
      <c r="A16" s="181" t="s">
        <v>123</v>
      </c>
      <c r="B16" s="181" t="s">
        <v>509</v>
      </c>
      <c r="C16" s="181" t="s">
        <v>184</v>
      </c>
      <c r="D16" s="263" t="s">
        <v>511</v>
      </c>
      <c r="E16" s="264"/>
      <c r="F16" s="265"/>
      <c r="G16" s="257" t="s">
        <v>337</v>
      </c>
      <c r="H16" s="258"/>
    </row>
    <row r="17" spans="1:8">
      <c r="A17" s="221"/>
      <c r="B17" s="221"/>
      <c r="C17" s="221"/>
      <c r="D17" s="266"/>
      <c r="E17" s="267"/>
      <c r="F17" s="268"/>
      <c r="G17" s="259"/>
      <c r="H17" s="260"/>
    </row>
    <row r="18" spans="1:8">
      <c r="A18" s="221"/>
      <c r="B18" s="221"/>
      <c r="C18" s="221"/>
      <c r="D18" s="266"/>
      <c r="E18" s="267"/>
      <c r="F18" s="268"/>
      <c r="G18" s="261"/>
      <c r="H18" s="262"/>
    </row>
    <row r="19" spans="1:8">
      <c r="A19" s="221"/>
      <c r="B19" s="221"/>
      <c r="C19" s="221"/>
      <c r="D19" s="266"/>
      <c r="E19" s="267"/>
      <c r="F19" s="268"/>
      <c r="G19" s="255" t="s">
        <v>512</v>
      </c>
      <c r="H19" s="255" t="s">
        <v>513</v>
      </c>
    </row>
    <row r="20" spans="1:8">
      <c r="A20" s="222"/>
      <c r="B20" s="222"/>
      <c r="C20" s="222"/>
      <c r="D20" s="269"/>
      <c r="E20" s="270"/>
      <c r="F20" s="271"/>
      <c r="G20" s="256"/>
      <c r="H20" s="256"/>
    </row>
    <row r="21" spans="1:8">
      <c r="A21" s="118">
        <v>1</v>
      </c>
      <c r="B21" s="118">
        <v>2</v>
      </c>
      <c r="C21" s="118">
        <v>3</v>
      </c>
      <c r="D21" s="164">
        <v>4</v>
      </c>
      <c r="E21" s="254"/>
      <c r="F21" s="159"/>
      <c r="G21" s="86">
        <v>5</v>
      </c>
      <c r="H21" s="86">
        <v>6</v>
      </c>
    </row>
    <row r="22" spans="1:8" ht="25.5">
      <c r="A22" s="118" t="s">
        <v>610</v>
      </c>
      <c r="B22" s="119" t="s">
        <v>611</v>
      </c>
      <c r="C22" s="118"/>
      <c r="D22" s="164"/>
      <c r="E22" s="254"/>
      <c r="F22" s="159"/>
      <c r="G22" s="86"/>
      <c r="H22" s="86"/>
    </row>
    <row r="23" spans="1:8" ht="26.25">
      <c r="A23" s="36" t="s">
        <v>612</v>
      </c>
      <c r="B23" s="120" t="s">
        <v>109</v>
      </c>
      <c r="C23" s="118"/>
      <c r="D23" s="118">
        <v>3</v>
      </c>
      <c r="E23" s="118">
        <v>0</v>
      </c>
      <c r="F23" s="118">
        <v>1</v>
      </c>
      <c r="G23" s="138">
        <v>21161733</v>
      </c>
      <c r="H23" s="138">
        <v>15252772</v>
      </c>
    </row>
    <row r="24" spans="1:8">
      <c r="A24" s="118" t="s">
        <v>515</v>
      </c>
      <c r="B24" s="119" t="s">
        <v>613</v>
      </c>
      <c r="C24" s="118"/>
      <c r="D24" s="118">
        <v>3</v>
      </c>
      <c r="E24" s="118">
        <v>0</v>
      </c>
      <c r="F24" s="118">
        <v>2</v>
      </c>
      <c r="G24" s="144">
        <v>20987069</v>
      </c>
      <c r="H24" s="144">
        <v>15104238</v>
      </c>
    </row>
    <row r="25" spans="1:8">
      <c r="A25" s="118" t="s">
        <v>518</v>
      </c>
      <c r="B25" s="119" t="s">
        <v>614</v>
      </c>
      <c r="C25" s="118"/>
      <c r="D25" s="118">
        <v>3</v>
      </c>
      <c r="E25" s="118">
        <v>0</v>
      </c>
      <c r="F25" s="118">
        <v>3</v>
      </c>
      <c r="G25" s="145">
        <v>35243</v>
      </c>
      <c r="H25" s="145">
        <v>19963</v>
      </c>
    </row>
    <row r="26" spans="1:8">
      <c r="A26" s="118" t="s">
        <v>520</v>
      </c>
      <c r="B26" s="119" t="s">
        <v>615</v>
      </c>
      <c r="C26" s="118"/>
      <c r="D26" s="118">
        <v>3</v>
      </c>
      <c r="E26" s="118">
        <v>0</v>
      </c>
      <c r="F26" s="118">
        <v>4</v>
      </c>
      <c r="G26" s="144">
        <v>139421</v>
      </c>
      <c r="H26" s="144">
        <v>128571</v>
      </c>
    </row>
    <row r="27" spans="1:8" ht="26.25">
      <c r="A27" s="36" t="s">
        <v>616</v>
      </c>
      <c r="B27" s="120" t="s">
        <v>110</v>
      </c>
      <c r="C27" s="118"/>
      <c r="D27" s="118">
        <v>3</v>
      </c>
      <c r="E27" s="118">
        <v>0</v>
      </c>
      <c r="F27" s="118">
        <v>5</v>
      </c>
      <c r="G27" s="138">
        <v>20204103</v>
      </c>
      <c r="H27" s="138">
        <v>16012970</v>
      </c>
    </row>
    <row r="28" spans="1:8" ht="25.5">
      <c r="A28" s="118" t="s">
        <v>515</v>
      </c>
      <c r="B28" s="119" t="s">
        <v>617</v>
      </c>
      <c r="C28" s="118"/>
      <c r="D28" s="118">
        <v>3</v>
      </c>
      <c r="E28" s="118">
        <v>0</v>
      </c>
      <c r="F28" s="118">
        <v>6</v>
      </c>
      <c r="G28" s="146">
        <v>13705270</v>
      </c>
      <c r="H28" s="146">
        <v>10753842</v>
      </c>
    </row>
    <row r="29" spans="1:8" ht="25.5">
      <c r="A29" s="118" t="s">
        <v>518</v>
      </c>
      <c r="B29" s="119" t="s">
        <v>618</v>
      </c>
      <c r="C29" s="118"/>
      <c r="D29" s="118">
        <v>3</v>
      </c>
      <c r="E29" s="118">
        <v>0</v>
      </c>
      <c r="F29" s="118">
        <v>7</v>
      </c>
      <c r="G29" s="144">
        <v>5512068</v>
      </c>
      <c r="H29" s="144">
        <v>4374198</v>
      </c>
    </row>
    <row r="30" spans="1:8">
      <c r="A30" s="118" t="s">
        <v>520</v>
      </c>
      <c r="B30" s="119" t="s">
        <v>619</v>
      </c>
      <c r="C30" s="118"/>
      <c r="D30" s="118">
        <v>3</v>
      </c>
      <c r="E30" s="118">
        <v>0</v>
      </c>
      <c r="F30" s="118">
        <v>8</v>
      </c>
      <c r="G30" s="144">
        <v>192111</v>
      </c>
      <c r="H30" s="144">
        <v>192106</v>
      </c>
    </row>
    <row r="31" spans="1:8">
      <c r="A31" s="118" t="s">
        <v>522</v>
      </c>
      <c r="B31" s="119" t="s">
        <v>620</v>
      </c>
      <c r="C31" s="118"/>
      <c r="D31" s="118">
        <v>3</v>
      </c>
      <c r="E31" s="118">
        <v>0</v>
      </c>
      <c r="F31" s="118">
        <v>9</v>
      </c>
      <c r="G31" s="145">
        <v>786916</v>
      </c>
      <c r="H31" s="145">
        <v>689108</v>
      </c>
    </row>
    <row r="32" spans="1:8">
      <c r="A32" s="118" t="s">
        <v>524</v>
      </c>
      <c r="B32" s="119" t="s">
        <v>621</v>
      </c>
      <c r="C32" s="118"/>
      <c r="D32" s="118">
        <v>3</v>
      </c>
      <c r="E32" s="118">
        <v>1</v>
      </c>
      <c r="F32" s="118">
        <v>0</v>
      </c>
      <c r="G32" s="147">
        <v>7738</v>
      </c>
      <c r="H32" s="147">
        <v>3716</v>
      </c>
    </row>
    <row r="33" spans="1:8" ht="26.25">
      <c r="A33" s="36" t="s">
        <v>622</v>
      </c>
      <c r="B33" s="120" t="s">
        <v>111</v>
      </c>
      <c r="C33" s="118"/>
      <c r="D33" s="118">
        <v>3</v>
      </c>
      <c r="E33" s="118">
        <v>1</v>
      </c>
      <c r="F33" s="118">
        <v>1</v>
      </c>
      <c r="G33" s="139">
        <v>957630</v>
      </c>
      <c r="H33" s="139">
        <v>0</v>
      </c>
    </row>
    <row r="34" spans="1:8" ht="26.25">
      <c r="A34" s="36" t="s">
        <v>623</v>
      </c>
      <c r="B34" s="120" t="s">
        <v>112</v>
      </c>
      <c r="C34" s="118"/>
      <c r="D34" s="118">
        <v>3</v>
      </c>
      <c r="E34" s="118">
        <v>1</v>
      </c>
      <c r="F34" s="118">
        <v>2</v>
      </c>
      <c r="G34" s="145">
        <v>0</v>
      </c>
      <c r="H34" s="145">
        <v>760198</v>
      </c>
    </row>
    <row r="35" spans="1:8" ht="25.5">
      <c r="A35" s="118" t="s">
        <v>624</v>
      </c>
      <c r="B35" s="119" t="s">
        <v>625</v>
      </c>
      <c r="C35" s="118"/>
      <c r="D35" s="118"/>
      <c r="E35" s="118"/>
      <c r="F35" s="118"/>
      <c r="G35" s="145"/>
      <c r="H35" s="145"/>
    </row>
    <row r="36" spans="1:8" ht="26.25">
      <c r="A36" s="36" t="s">
        <v>612</v>
      </c>
      <c r="B36" s="120" t="s">
        <v>113</v>
      </c>
      <c r="C36" s="118"/>
      <c r="D36" s="118">
        <v>3</v>
      </c>
      <c r="E36" s="118">
        <v>1</v>
      </c>
      <c r="F36" s="118">
        <v>3</v>
      </c>
      <c r="G36" s="138">
        <v>4419852</v>
      </c>
      <c r="H36" s="138">
        <v>2031834</v>
      </c>
    </row>
    <row r="37" spans="1:8" ht="25.5">
      <c r="A37" s="118" t="s">
        <v>515</v>
      </c>
      <c r="B37" s="119" t="s">
        <v>546</v>
      </c>
      <c r="C37" s="118"/>
      <c r="D37" s="118">
        <v>3</v>
      </c>
      <c r="E37" s="118">
        <v>1</v>
      </c>
      <c r="F37" s="118">
        <v>4</v>
      </c>
      <c r="G37" s="144">
        <v>0</v>
      </c>
      <c r="H37" s="144">
        <v>0</v>
      </c>
    </row>
    <row r="38" spans="1:8">
      <c r="A38" s="118" t="s">
        <v>518</v>
      </c>
      <c r="B38" s="119" t="s">
        <v>548</v>
      </c>
      <c r="C38" s="118"/>
      <c r="D38" s="118">
        <v>3</v>
      </c>
      <c r="E38" s="118">
        <v>1</v>
      </c>
      <c r="F38" s="118">
        <v>5</v>
      </c>
      <c r="G38" s="144">
        <v>0</v>
      </c>
      <c r="H38" s="144">
        <v>0</v>
      </c>
    </row>
    <row r="39" spans="1:8">
      <c r="A39" s="118" t="s">
        <v>520</v>
      </c>
      <c r="B39" s="119" t="s">
        <v>550</v>
      </c>
      <c r="C39" s="118"/>
      <c r="D39" s="118">
        <v>3</v>
      </c>
      <c r="E39" s="118">
        <v>1</v>
      </c>
      <c r="F39" s="118">
        <v>6</v>
      </c>
      <c r="G39" s="144">
        <v>1792667</v>
      </c>
      <c r="H39" s="144">
        <v>8858</v>
      </c>
    </row>
    <row r="40" spans="1:8">
      <c r="A40" s="118" t="s">
        <v>522</v>
      </c>
      <c r="B40" s="119" t="s">
        <v>552</v>
      </c>
      <c r="C40" s="118"/>
      <c r="D40" s="118">
        <v>3</v>
      </c>
      <c r="E40" s="118">
        <v>1</v>
      </c>
      <c r="F40" s="118">
        <v>7</v>
      </c>
      <c r="G40" s="144">
        <v>0</v>
      </c>
      <c r="H40" s="144">
        <v>0</v>
      </c>
    </row>
    <row r="41" spans="1:8">
      <c r="A41" s="118" t="s">
        <v>524</v>
      </c>
      <c r="B41" s="119" t="s">
        <v>554</v>
      </c>
      <c r="C41" s="118"/>
      <c r="D41" s="118">
        <v>3</v>
      </c>
      <c r="E41" s="118">
        <v>1</v>
      </c>
      <c r="F41" s="118">
        <v>8</v>
      </c>
      <c r="G41" s="145">
        <v>0</v>
      </c>
      <c r="H41" s="145">
        <v>0</v>
      </c>
    </row>
    <row r="42" spans="1:8" ht="25.5">
      <c r="A42" s="118" t="s">
        <v>525</v>
      </c>
      <c r="B42" s="119" t="s">
        <v>556</v>
      </c>
      <c r="C42" s="118"/>
      <c r="D42" s="118">
        <v>3</v>
      </c>
      <c r="E42" s="118">
        <v>1</v>
      </c>
      <c r="F42" s="118">
        <v>9</v>
      </c>
      <c r="G42" s="144">
        <v>2627185</v>
      </c>
      <c r="H42" s="144">
        <v>2022976</v>
      </c>
    </row>
    <row r="43" spans="1:8" ht="26.25">
      <c r="A43" s="36" t="s">
        <v>616</v>
      </c>
      <c r="B43" s="120" t="s">
        <v>114</v>
      </c>
      <c r="C43" s="118"/>
      <c r="D43" s="118">
        <v>3</v>
      </c>
      <c r="E43" s="118">
        <v>2</v>
      </c>
      <c r="F43" s="118">
        <v>0</v>
      </c>
      <c r="G43" s="138">
        <v>4578960</v>
      </c>
      <c r="H43" s="138">
        <v>2561024</v>
      </c>
    </row>
    <row r="44" spans="1:8" ht="25.5">
      <c r="A44" s="118" t="s">
        <v>515</v>
      </c>
      <c r="B44" s="119" t="s">
        <v>559</v>
      </c>
      <c r="C44" s="118"/>
      <c r="D44" s="118">
        <v>3</v>
      </c>
      <c r="E44" s="118">
        <v>2</v>
      </c>
      <c r="F44" s="118">
        <v>1</v>
      </c>
      <c r="G44" s="144">
        <v>0</v>
      </c>
      <c r="H44" s="144">
        <v>0</v>
      </c>
    </row>
    <row r="45" spans="1:8">
      <c r="A45" s="118" t="s">
        <v>518</v>
      </c>
      <c r="B45" s="119" t="s">
        <v>561</v>
      </c>
      <c r="C45" s="118"/>
      <c r="D45" s="118">
        <v>3</v>
      </c>
      <c r="E45" s="118">
        <v>2</v>
      </c>
      <c r="F45" s="118">
        <v>2</v>
      </c>
      <c r="G45" s="145">
        <v>0</v>
      </c>
      <c r="H45" s="145">
        <v>0</v>
      </c>
    </row>
    <row r="46" spans="1:8">
      <c r="A46" s="118" t="s">
        <v>520</v>
      </c>
      <c r="B46" s="119" t="s">
        <v>563</v>
      </c>
      <c r="C46" s="118"/>
      <c r="D46" s="118">
        <v>3</v>
      </c>
      <c r="E46" s="118">
        <v>2</v>
      </c>
      <c r="F46" s="118">
        <v>3</v>
      </c>
      <c r="G46" s="145">
        <v>4578960</v>
      </c>
      <c r="H46" s="145">
        <v>2561024</v>
      </c>
    </row>
    <row r="47" spans="1:8" ht="25.5">
      <c r="A47" s="118" t="s">
        <v>522</v>
      </c>
      <c r="B47" s="119" t="s">
        <v>565</v>
      </c>
      <c r="C47" s="118"/>
      <c r="D47" s="118">
        <v>3</v>
      </c>
      <c r="E47" s="118">
        <v>2</v>
      </c>
      <c r="F47" s="118">
        <v>4</v>
      </c>
      <c r="G47" s="140">
        <v>0</v>
      </c>
      <c r="H47" s="140">
        <v>0</v>
      </c>
    </row>
    <row r="48" spans="1:8" ht="26.25">
      <c r="A48" s="36" t="s">
        <v>622</v>
      </c>
      <c r="B48" s="120" t="s">
        <v>115</v>
      </c>
      <c r="C48" s="118"/>
      <c r="D48" s="118">
        <v>3</v>
      </c>
      <c r="E48" s="118">
        <v>2</v>
      </c>
      <c r="F48" s="118">
        <v>5</v>
      </c>
      <c r="G48" s="140">
        <v>0</v>
      </c>
      <c r="H48" s="140">
        <v>0</v>
      </c>
    </row>
    <row r="49" spans="1:8" ht="26.25">
      <c r="A49" s="36" t="s">
        <v>623</v>
      </c>
      <c r="B49" s="120" t="s">
        <v>116</v>
      </c>
      <c r="C49" s="118"/>
      <c r="D49" s="118">
        <v>3</v>
      </c>
      <c r="E49" s="118">
        <v>2</v>
      </c>
      <c r="F49" s="118">
        <v>6</v>
      </c>
      <c r="G49" s="141">
        <v>159108</v>
      </c>
      <c r="H49" s="141">
        <v>529190</v>
      </c>
    </row>
    <row r="50" spans="1:8" ht="25.5">
      <c r="A50" s="118" t="s">
        <v>626</v>
      </c>
      <c r="B50" s="119" t="s">
        <v>627</v>
      </c>
      <c r="C50" s="118"/>
      <c r="D50" s="118"/>
      <c r="E50" s="118"/>
      <c r="F50" s="119"/>
      <c r="G50" s="142"/>
      <c r="H50" s="142"/>
    </row>
    <row r="51" spans="1:8" ht="26.25">
      <c r="A51" s="36" t="s">
        <v>612</v>
      </c>
      <c r="B51" s="120" t="s">
        <v>117</v>
      </c>
      <c r="C51" s="118"/>
      <c r="D51" s="118">
        <v>3</v>
      </c>
      <c r="E51" s="118">
        <v>2</v>
      </c>
      <c r="F51" s="119">
        <v>7</v>
      </c>
      <c r="G51" s="138">
        <v>17167055</v>
      </c>
      <c r="H51" s="138">
        <v>10136504</v>
      </c>
    </row>
    <row r="52" spans="1:8">
      <c r="A52" s="118" t="s">
        <v>515</v>
      </c>
      <c r="B52" s="119" t="s">
        <v>570</v>
      </c>
      <c r="C52" s="118"/>
      <c r="D52" s="118">
        <v>3</v>
      </c>
      <c r="E52" s="118">
        <v>2</v>
      </c>
      <c r="F52" s="118">
        <v>8</v>
      </c>
      <c r="G52" s="141">
        <v>0</v>
      </c>
      <c r="H52" s="141">
        <v>0</v>
      </c>
    </row>
    <row r="53" spans="1:8">
      <c r="A53" s="118" t="s">
        <v>518</v>
      </c>
      <c r="B53" s="119" t="s">
        <v>572</v>
      </c>
      <c r="C53" s="118"/>
      <c r="D53" s="118">
        <v>3</v>
      </c>
      <c r="E53" s="118">
        <v>2</v>
      </c>
      <c r="F53" s="118">
        <v>9</v>
      </c>
      <c r="G53" s="143">
        <v>1827384</v>
      </c>
      <c r="H53" s="143">
        <v>1781572</v>
      </c>
    </row>
    <row r="54" spans="1:8">
      <c r="A54" s="118" t="s">
        <v>520</v>
      </c>
      <c r="B54" s="119" t="s">
        <v>574</v>
      </c>
      <c r="C54" s="118"/>
      <c r="D54" s="118">
        <v>3</v>
      </c>
      <c r="E54" s="118">
        <v>3</v>
      </c>
      <c r="F54" s="118">
        <v>0</v>
      </c>
      <c r="G54" s="141">
        <v>15318119</v>
      </c>
      <c r="H54" s="141">
        <v>8333200</v>
      </c>
    </row>
    <row r="55" spans="1:8" ht="25.5">
      <c r="A55" s="118" t="s">
        <v>522</v>
      </c>
      <c r="B55" s="119" t="s">
        <v>576</v>
      </c>
      <c r="C55" s="118"/>
      <c r="D55" s="118">
        <v>3</v>
      </c>
      <c r="E55" s="118">
        <v>3</v>
      </c>
      <c r="F55" s="118">
        <v>1</v>
      </c>
      <c r="G55" s="140">
        <v>21552</v>
      </c>
      <c r="H55" s="140">
        <v>21732</v>
      </c>
    </row>
    <row r="56" spans="1:8" ht="26.25">
      <c r="A56" s="36" t="s">
        <v>616</v>
      </c>
      <c r="B56" s="120" t="s">
        <v>118</v>
      </c>
      <c r="C56" s="118"/>
      <c r="D56" s="118">
        <v>3</v>
      </c>
      <c r="E56" s="118">
        <v>3</v>
      </c>
      <c r="F56" s="118">
        <v>2</v>
      </c>
      <c r="G56" s="138">
        <v>17987642</v>
      </c>
      <c r="H56" s="138">
        <v>8928035</v>
      </c>
    </row>
    <row r="57" spans="1:8">
      <c r="A57" s="118" t="s">
        <v>515</v>
      </c>
      <c r="B57" s="119" t="s">
        <v>579</v>
      </c>
      <c r="C57" s="118"/>
      <c r="D57" s="118">
        <v>3</v>
      </c>
      <c r="E57" s="118">
        <v>3</v>
      </c>
      <c r="F57" s="118">
        <v>3</v>
      </c>
      <c r="G57" s="145">
        <v>0</v>
      </c>
      <c r="H57" s="145">
        <v>0</v>
      </c>
    </row>
    <row r="58" spans="1:8">
      <c r="A58" s="118" t="s">
        <v>518</v>
      </c>
      <c r="B58" s="119" t="s">
        <v>581</v>
      </c>
      <c r="C58" s="118"/>
      <c r="D58" s="118">
        <v>3</v>
      </c>
      <c r="E58" s="118">
        <v>3</v>
      </c>
      <c r="F58" s="118">
        <v>4</v>
      </c>
      <c r="G58" s="144">
        <v>1199683</v>
      </c>
      <c r="H58" s="144">
        <v>1095924</v>
      </c>
    </row>
    <row r="59" spans="1:8">
      <c r="A59" s="118" t="s">
        <v>520</v>
      </c>
      <c r="B59" s="119" t="s">
        <v>583</v>
      </c>
      <c r="C59" s="118"/>
      <c r="D59" s="118">
        <v>3</v>
      </c>
      <c r="E59" s="118">
        <v>3</v>
      </c>
      <c r="F59" s="118">
        <v>5</v>
      </c>
      <c r="G59" s="144">
        <v>14566893</v>
      </c>
      <c r="H59" s="144">
        <v>7598333</v>
      </c>
    </row>
    <row r="60" spans="1:8">
      <c r="A60" s="118" t="s">
        <v>522</v>
      </c>
      <c r="B60" s="119" t="s">
        <v>585</v>
      </c>
      <c r="C60" s="118"/>
      <c r="D60" s="118">
        <v>3</v>
      </c>
      <c r="E60" s="118">
        <v>3</v>
      </c>
      <c r="F60" s="118">
        <v>6</v>
      </c>
      <c r="G60" s="144">
        <v>0</v>
      </c>
      <c r="H60" s="144">
        <v>0</v>
      </c>
    </row>
    <row r="61" spans="1:8">
      <c r="A61" s="118" t="s">
        <v>524</v>
      </c>
      <c r="B61" s="119" t="s">
        <v>587</v>
      </c>
      <c r="C61" s="118"/>
      <c r="D61" s="118">
        <v>3</v>
      </c>
      <c r="E61" s="118">
        <v>3</v>
      </c>
      <c r="F61" s="118">
        <v>7</v>
      </c>
      <c r="G61" s="144">
        <v>22781</v>
      </c>
      <c r="H61" s="144">
        <v>22209</v>
      </c>
    </row>
    <row r="62" spans="1:8" ht="25.5">
      <c r="A62" s="118" t="s">
        <v>525</v>
      </c>
      <c r="B62" s="119" t="s">
        <v>589</v>
      </c>
      <c r="C62" s="118"/>
      <c r="D62" s="118">
        <v>3</v>
      </c>
      <c r="E62" s="118">
        <v>3</v>
      </c>
      <c r="F62" s="118">
        <v>8</v>
      </c>
      <c r="G62" s="145">
        <v>2198285</v>
      </c>
      <c r="H62" s="145">
        <v>211569</v>
      </c>
    </row>
    <row r="63" spans="1:8" ht="26.25">
      <c r="A63" s="36" t="s">
        <v>622</v>
      </c>
      <c r="B63" s="120" t="s">
        <v>119</v>
      </c>
      <c r="C63" s="118"/>
      <c r="D63" s="118">
        <v>3</v>
      </c>
      <c r="E63" s="118">
        <v>3</v>
      </c>
      <c r="F63" s="118">
        <v>9</v>
      </c>
      <c r="G63" s="144">
        <v>0</v>
      </c>
      <c r="H63" s="144">
        <v>1208469</v>
      </c>
    </row>
    <row r="64" spans="1:8" ht="26.25">
      <c r="A64" s="36" t="s">
        <v>623</v>
      </c>
      <c r="B64" s="120" t="s">
        <v>120</v>
      </c>
      <c r="C64" s="118"/>
      <c r="D64" s="118">
        <v>3</v>
      </c>
      <c r="E64" s="118">
        <v>4</v>
      </c>
      <c r="F64" s="118">
        <v>0</v>
      </c>
      <c r="G64" s="144">
        <v>820587</v>
      </c>
      <c r="H64" s="144">
        <v>0</v>
      </c>
    </row>
    <row r="65" spans="1:8">
      <c r="A65" s="118" t="s">
        <v>628</v>
      </c>
      <c r="B65" s="119" t="s">
        <v>629</v>
      </c>
      <c r="C65" s="118"/>
      <c r="D65" s="118">
        <v>3</v>
      </c>
      <c r="E65" s="118">
        <v>4</v>
      </c>
      <c r="F65" s="118">
        <v>1</v>
      </c>
      <c r="G65" s="138">
        <v>42748640</v>
      </c>
      <c r="H65" s="138">
        <v>27421110</v>
      </c>
    </row>
    <row r="66" spans="1:8">
      <c r="A66" s="118" t="s">
        <v>630</v>
      </c>
      <c r="B66" s="119" t="s">
        <v>631</v>
      </c>
      <c r="C66" s="118"/>
      <c r="D66" s="118">
        <v>3</v>
      </c>
      <c r="E66" s="118">
        <v>4</v>
      </c>
      <c r="F66" s="118">
        <v>2</v>
      </c>
      <c r="G66" s="138">
        <v>42770705</v>
      </c>
      <c r="H66" s="138">
        <v>27502029</v>
      </c>
    </row>
    <row r="67" spans="1:8">
      <c r="A67" s="118" t="s">
        <v>632</v>
      </c>
      <c r="B67" s="119" t="s">
        <v>633</v>
      </c>
      <c r="C67" s="118"/>
      <c r="D67" s="118">
        <v>3</v>
      </c>
      <c r="E67" s="118">
        <v>4</v>
      </c>
      <c r="F67" s="118">
        <v>3</v>
      </c>
      <c r="G67" s="144">
        <v>0</v>
      </c>
      <c r="H67" s="144">
        <v>0</v>
      </c>
    </row>
    <row r="68" spans="1:8">
      <c r="A68" s="118" t="s">
        <v>634</v>
      </c>
      <c r="B68" s="119" t="s">
        <v>635</v>
      </c>
      <c r="C68" s="118"/>
      <c r="D68" s="118">
        <v>3</v>
      </c>
      <c r="E68" s="118">
        <v>4</v>
      </c>
      <c r="F68" s="118">
        <v>4</v>
      </c>
      <c r="G68" s="145">
        <v>22065</v>
      </c>
      <c r="H68" s="145">
        <v>80919</v>
      </c>
    </row>
    <row r="69" spans="1:8">
      <c r="A69" s="118" t="s">
        <v>636</v>
      </c>
      <c r="B69" s="119" t="s">
        <v>637</v>
      </c>
      <c r="C69" s="118"/>
      <c r="D69" s="118">
        <v>3</v>
      </c>
      <c r="E69" s="118">
        <v>4</v>
      </c>
      <c r="F69" s="118">
        <v>5</v>
      </c>
      <c r="G69" s="145">
        <v>35556</v>
      </c>
      <c r="H69" s="145">
        <v>116475</v>
      </c>
    </row>
    <row r="70" spans="1:8" ht="25.5">
      <c r="A70" s="118" t="s">
        <v>612</v>
      </c>
      <c r="B70" s="119" t="s">
        <v>638</v>
      </c>
      <c r="C70" s="118"/>
      <c r="D70" s="118">
        <v>3</v>
      </c>
      <c r="E70" s="118">
        <v>4</v>
      </c>
      <c r="F70" s="118">
        <v>6</v>
      </c>
      <c r="G70" s="145">
        <v>0</v>
      </c>
      <c r="H70" s="145">
        <v>0</v>
      </c>
    </row>
    <row r="71" spans="1:8" ht="25.5">
      <c r="A71" s="118" t="s">
        <v>639</v>
      </c>
      <c r="B71" s="119" t="s">
        <v>640</v>
      </c>
      <c r="C71" s="118"/>
      <c r="D71" s="118">
        <v>3</v>
      </c>
      <c r="E71" s="118">
        <v>4</v>
      </c>
      <c r="F71" s="118">
        <v>7</v>
      </c>
      <c r="G71" s="145">
        <v>0</v>
      </c>
      <c r="H71" s="145">
        <v>0</v>
      </c>
    </row>
    <row r="72" spans="1:8" ht="25.5">
      <c r="A72" s="118" t="s">
        <v>641</v>
      </c>
      <c r="B72" s="119" t="s">
        <v>642</v>
      </c>
      <c r="C72" s="118"/>
      <c r="D72" s="118">
        <v>3</v>
      </c>
      <c r="E72" s="118">
        <v>4</v>
      </c>
      <c r="F72" s="118">
        <v>8</v>
      </c>
      <c r="G72" s="145">
        <v>13491</v>
      </c>
      <c r="H72" s="145">
        <v>35556</v>
      </c>
    </row>
    <row r="74" spans="1:8">
      <c r="A74" s="130" t="s">
        <v>706</v>
      </c>
      <c r="B74" s="131"/>
    </row>
    <row r="75" spans="1:8">
      <c r="A75" s="66"/>
      <c r="B75" s="41"/>
    </row>
    <row r="76" spans="1:8" s="50" customFormat="1">
      <c r="B76" s="75" t="s">
        <v>652</v>
      </c>
      <c r="G76" s="75" t="s">
        <v>332</v>
      </c>
      <c r="H76" s="85"/>
    </row>
    <row r="77" spans="1:8" s="50" customFormat="1">
      <c r="B77" s="75" t="s">
        <v>666</v>
      </c>
      <c r="G77" s="101" t="s">
        <v>663</v>
      </c>
      <c r="H77" s="85"/>
    </row>
    <row r="78" spans="1:8" s="50" customFormat="1">
      <c r="B78" s="75" t="s">
        <v>653</v>
      </c>
      <c r="G78" s="85"/>
      <c r="H78" s="85"/>
    </row>
    <row r="79" spans="1:8" s="50" customFormat="1">
      <c r="G79" s="85"/>
      <c r="H79" s="85"/>
    </row>
    <row r="80" spans="1:8" s="50" customFormat="1">
      <c r="G80" s="85"/>
      <c r="H80" s="85"/>
    </row>
  </sheetData>
  <mergeCells count="15">
    <mergeCell ref="D22:F22"/>
    <mergeCell ref="D21:F21"/>
    <mergeCell ref="A16:A20"/>
    <mergeCell ref="G19:G20"/>
    <mergeCell ref="G16:H18"/>
    <mergeCell ref="B16:B20"/>
    <mergeCell ref="C16:C20"/>
    <mergeCell ref="D16:F20"/>
    <mergeCell ref="H19:H20"/>
    <mergeCell ref="B5:H5"/>
    <mergeCell ref="B7:H7"/>
    <mergeCell ref="B6:H6"/>
    <mergeCell ref="A12:H12"/>
    <mergeCell ref="A11:H11"/>
    <mergeCell ref="A10:H10"/>
  </mergeCells>
  <phoneticPr fontId="7" type="noConversion"/>
  <pageMargins left="0.48" right="0.42" top="0.56000000000000005" bottom="0.59" header="0.5" footer="0.5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topLeftCell="A40" workbookViewId="0">
      <selection activeCell="A54" sqref="A54"/>
    </sheetView>
  </sheetViews>
  <sheetFormatPr defaultRowHeight="12.75"/>
  <cols>
    <col min="1" max="1" width="55" style="22" customWidth="1"/>
    <col min="2" max="2" width="2.7109375" style="22" customWidth="1"/>
    <col min="3" max="3" width="2.28515625" style="22" customWidth="1"/>
    <col min="4" max="4" width="2.7109375" style="22" customWidth="1"/>
    <col min="5" max="5" width="9.28515625" style="22" customWidth="1"/>
    <col min="6" max="6" width="7.140625" style="22" customWidth="1"/>
    <col min="7" max="7" width="8.140625" style="22" customWidth="1"/>
    <col min="8" max="8" width="9.140625" style="22"/>
    <col min="9" max="9" width="9.140625" style="22" customWidth="1"/>
    <col min="10" max="10" width="9.5703125" style="22" customWidth="1"/>
    <col min="11" max="11" width="5.85546875" style="22" customWidth="1"/>
    <col min="12" max="16384" width="9.140625" style="22"/>
  </cols>
  <sheetData>
    <row r="1" spans="1:12" ht="13.5">
      <c r="H1" s="5"/>
      <c r="K1" s="37"/>
      <c r="L1" s="3" t="s">
        <v>128</v>
      </c>
    </row>
    <row r="2" spans="1:12" ht="13.5">
      <c r="H2" s="5"/>
      <c r="K2" s="272" t="s">
        <v>162</v>
      </c>
      <c r="L2" s="273"/>
    </row>
    <row r="3" spans="1:12" ht="13.5">
      <c r="A3" s="49" t="s">
        <v>334</v>
      </c>
      <c r="B3" s="225" t="s">
        <v>648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</row>
    <row r="4" spans="1:12" ht="13.5">
      <c r="A4" s="49" t="s">
        <v>178</v>
      </c>
      <c r="B4" s="225" t="s">
        <v>649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</row>
    <row r="5" spans="1:12">
      <c r="A5" s="49" t="s">
        <v>179</v>
      </c>
      <c r="B5" s="226" t="s">
        <v>646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</row>
    <row r="6" spans="1:12">
      <c r="A6" s="49" t="s">
        <v>180</v>
      </c>
      <c r="B6" s="227" t="s">
        <v>647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</row>
    <row r="7" spans="1:12">
      <c r="A7" s="49" t="s">
        <v>181</v>
      </c>
      <c r="B7" s="227" t="s">
        <v>1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</row>
    <row r="8" spans="1:12">
      <c r="I8" s="31"/>
      <c r="J8" s="31"/>
      <c r="K8" s="31"/>
      <c r="L8" s="31"/>
    </row>
    <row r="9" spans="1:12" ht="7.5" customHeight="1"/>
    <row r="10" spans="1:12" ht="15.75">
      <c r="A10" s="278" t="s">
        <v>7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</row>
    <row r="11" spans="1:12">
      <c r="A11" s="279" t="s">
        <v>697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</row>
    <row r="13" spans="1:12">
      <c r="L13" s="22" t="s">
        <v>508</v>
      </c>
    </row>
    <row r="14" spans="1:12" ht="0.75" customHeight="1"/>
    <row r="15" spans="1:12" hidden="1"/>
    <row r="16" spans="1:12" ht="26.25" customHeight="1">
      <c r="A16" s="233" t="s">
        <v>8</v>
      </c>
      <c r="B16" s="275" t="s">
        <v>511</v>
      </c>
      <c r="C16" s="275"/>
      <c r="D16" s="275"/>
      <c r="E16" s="165" t="s">
        <v>9</v>
      </c>
      <c r="F16" s="165"/>
      <c r="G16" s="165"/>
      <c r="H16" s="165"/>
      <c r="I16" s="165"/>
      <c r="J16" s="165"/>
      <c r="K16" s="275" t="s">
        <v>10</v>
      </c>
      <c r="L16" s="275" t="s">
        <v>11</v>
      </c>
    </row>
    <row r="17" spans="1:12" ht="15" customHeight="1">
      <c r="A17" s="233"/>
      <c r="B17" s="275"/>
      <c r="C17" s="275"/>
      <c r="D17" s="275"/>
      <c r="E17" s="165"/>
      <c r="F17" s="165"/>
      <c r="G17" s="165"/>
      <c r="H17" s="165"/>
      <c r="I17" s="165"/>
      <c r="J17" s="165"/>
      <c r="K17" s="275"/>
      <c r="L17" s="275"/>
    </row>
    <row r="18" spans="1:12" ht="16.5" hidden="1" customHeight="1">
      <c r="A18" s="233"/>
      <c r="B18" s="275"/>
      <c r="C18" s="275"/>
      <c r="D18" s="275"/>
      <c r="E18" s="175"/>
      <c r="F18" s="175"/>
      <c r="G18" s="175"/>
      <c r="H18" s="175"/>
      <c r="I18" s="175"/>
      <c r="J18" s="175"/>
      <c r="K18" s="275"/>
      <c r="L18" s="275"/>
    </row>
    <row r="19" spans="1:12" ht="203.25" customHeight="1">
      <c r="A19" s="233"/>
      <c r="B19" s="275"/>
      <c r="C19" s="275"/>
      <c r="D19" s="275"/>
      <c r="E19" s="275" t="s">
        <v>12</v>
      </c>
      <c r="F19" s="45" t="s">
        <v>13</v>
      </c>
      <c r="G19" s="275" t="s">
        <v>14</v>
      </c>
      <c r="H19" s="274" t="s">
        <v>15</v>
      </c>
      <c r="I19" s="275" t="s">
        <v>16</v>
      </c>
      <c r="J19" s="45" t="s">
        <v>17</v>
      </c>
      <c r="K19" s="275"/>
      <c r="L19" s="275"/>
    </row>
    <row r="20" spans="1:12" ht="81" hidden="1" customHeight="1">
      <c r="A20" s="4"/>
      <c r="B20" s="275"/>
      <c r="C20" s="275"/>
      <c r="D20" s="275"/>
      <c r="E20" s="275"/>
      <c r="F20" s="46" t="s">
        <v>18</v>
      </c>
      <c r="G20" s="275"/>
      <c r="H20" s="274"/>
      <c r="I20" s="275"/>
      <c r="J20" s="46"/>
      <c r="K20" s="275"/>
      <c r="L20" s="44"/>
    </row>
    <row r="21" spans="1:12" ht="41.25" hidden="1" customHeight="1">
      <c r="A21" s="4"/>
      <c r="B21" s="275"/>
      <c r="C21" s="275"/>
      <c r="D21" s="275"/>
      <c r="E21" s="275"/>
      <c r="F21" s="44"/>
      <c r="G21" s="275"/>
      <c r="H21" s="274"/>
      <c r="I21" s="275"/>
      <c r="J21" s="46" t="s">
        <v>19</v>
      </c>
      <c r="K21" s="275"/>
      <c r="L21" s="44"/>
    </row>
    <row r="22" spans="1:12">
      <c r="A22" s="28">
        <v>1</v>
      </c>
      <c r="B22" s="165">
        <v>2</v>
      </c>
      <c r="C22" s="165"/>
      <c r="D22" s="165"/>
      <c r="E22" s="28">
        <v>3</v>
      </c>
      <c r="F22" s="28">
        <v>4</v>
      </c>
      <c r="G22" s="28">
        <v>5</v>
      </c>
      <c r="H22" s="28">
        <v>6</v>
      </c>
      <c r="I22" s="28">
        <v>7</v>
      </c>
      <c r="J22" s="28">
        <v>8</v>
      </c>
      <c r="K22" s="28">
        <v>9</v>
      </c>
      <c r="L22" s="28">
        <v>10</v>
      </c>
    </row>
    <row r="23" spans="1:12" ht="16.5" customHeight="1">
      <c r="A23" s="123" t="s">
        <v>672</v>
      </c>
      <c r="B23" s="28">
        <v>9</v>
      </c>
      <c r="C23" s="28">
        <v>0</v>
      </c>
      <c r="D23" s="28">
        <v>1</v>
      </c>
      <c r="E23" s="114">
        <v>18768600</v>
      </c>
      <c r="F23" s="114">
        <v>0</v>
      </c>
      <c r="G23" s="114">
        <v>0</v>
      </c>
      <c r="H23" s="148">
        <v>222759</v>
      </c>
      <c r="I23" s="148">
        <v>-497143</v>
      </c>
      <c r="J23" s="114">
        <v>18494216</v>
      </c>
      <c r="K23" s="114"/>
      <c r="L23" s="114">
        <v>18494216</v>
      </c>
    </row>
    <row r="24" spans="1:12" ht="18.75" customHeight="1">
      <c r="A24" s="4" t="s">
        <v>20</v>
      </c>
      <c r="B24" s="28">
        <v>9</v>
      </c>
      <c r="C24" s="28">
        <v>0</v>
      </c>
      <c r="D24" s="28">
        <v>2</v>
      </c>
      <c r="E24" s="114"/>
      <c r="F24" s="114"/>
      <c r="G24" s="114"/>
      <c r="H24" s="114"/>
      <c r="I24" s="114"/>
      <c r="J24" s="114"/>
      <c r="K24" s="114"/>
      <c r="L24" s="114"/>
    </row>
    <row r="25" spans="1:12" ht="19.5" customHeight="1">
      <c r="A25" s="4" t="s">
        <v>21</v>
      </c>
      <c r="B25" s="28">
        <v>9</v>
      </c>
      <c r="C25" s="28">
        <v>0</v>
      </c>
      <c r="D25" s="28">
        <v>3</v>
      </c>
      <c r="E25" s="114"/>
      <c r="F25" s="114"/>
      <c r="G25" s="114"/>
      <c r="H25" s="114"/>
      <c r="I25" s="114"/>
      <c r="J25" s="114"/>
      <c r="K25" s="114"/>
      <c r="L25" s="114"/>
    </row>
    <row r="26" spans="1:12" ht="18.75" customHeight="1">
      <c r="A26" s="276" t="s">
        <v>671</v>
      </c>
      <c r="B26" s="165">
        <v>9</v>
      </c>
      <c r="C26" s="165">
        <v>0</v>
      </c>
      <c r="D26" s="165">
        <v>4</v>
      </c>
      <c r="E26" s="114">
        <v>18768600</v>
      </c>
      <c r="F26" s="114">
        <v>0</v>
      </c>
      <c r="G26" s="114">
        <v>0</v>
      </c>
      <c r="H26" s="148">
        <v>222759</v>
      </c>
      <c r="I26" s="148">
        <v>-497143</v>
      </c>
      <c r="J26" s="114">
        <v>18494216</v>
      </c>
      <c r="K26" s="114"/>
      <c r="L26" s="114">
        <v>18494216</v>
      </c>
    </row>
    <row r="27" spans="1:12" ht="15" customHeight="1">
      <c r="A27" s="277"/>
      <c r="B27" s="165"/>
      <c r="C27" s="165"/>
      <c r="D27" s="165"/>
      <c r="E27" s="114"/>
      <c r="F27" s="114"/>
      <c r="G27" s="114"/>
      <c r="H27" s="114"/>
      <c r="I27" s="114"/>
      <c r="J27" s="114"/>
      <c r="K27" s="114"/>
      <c r="L27" s="114"/>
    </row>
    <row r="28" spans="1:12">
      <c r="A28" s="4" t="s">
        <v>22</v>
      </c>
      <c r="B28" s="28">
        <v>9</v>
      </c>
      <c r="C28" s="28">
        <v>0</v>
      </c>
      <c r="D28" s="28">
        <v>5</v>
      </c>
      <c r="E28" s="114"/>
      <c r="F28" s="114"/>
      <c r="G28" s="114"/>
      <c r="H28" s="114"/>
      <c r="I28" s="114"/>
      <c r="J28" s="114">
        <f t="shared" ref="J28:J47" si="0">E28+F28+G28+H28+I28</f>
        <v>0</v>
      </c>
      <c r="K28" s="114"/>
      <c r="L28" s="114">
        <f>J28-K28</f>
        <v>0</v>
      </c>
    </row>
    <row r="29" spans="1:12" ht="33" customHeight="1">
      <c r="A29" s="4" t="s">
        <v>23</v>
      </c>
      <c r="B29" s="28">
        <v>9</v>
      </c>
      <c r="C29" s="28">
        <v>0</v>
      </c>
      <c r="D29" s="28">
        <v>6</v>
      </c>
      <c r="E29" s="114"/>
      <c r="F29" s="114"/>
      <c r="G29" s="114"/>
      <c r="H29" s="114"/>
      <c r="I29" s="114"/>
      <c r="J29" s="114">
        <f t="shared" si="0"/>
        <v>0</v>
      </c>
      <c r="K29" s="114"/>
      <c r="L29" s="114">
        <f t="shared" ref="L29:L47" si="1">J29-K29</f>
        <v>0</v>
      </c>
    </row>
    <row r="30" spans="1:12" ht="32.25" customHeight="1">
      <c r="A30" s="4" t="s">
        <v>24</v>
      </c>
      <c r="B30" s="28">
        <v>9</v>
      </c>
      <c r="C30" s="28">
        <v>0</v>
      </c>
      <c r="D30" s="28">
        <v>7</v>
      </c>
      <c r="E30" s="114"/>
      <c r="F30" s="114"/>
      <c r="G30" s="114"/>
      <c r="H30" s="114"/>
      <c r="I30" s="114"/>
      <c r="J30" s="114">
        <f t="shared" si="0"/>
        <v>0</v>
      </c>
      <c r="K30" s="114"/>
      <c r="L30" s="114">
        <f t="shared" si="1"/>
        <v>0</v>
      </c>
    </row>
    <row r="31" spans="1:12" ht="16.5" customHeight="1">
      <c r="A31" s="4" t="s">
        <v>25</v>
      </c>
      <c r="B31" s="28">
        <v>9</v>
      </c>
      <c r="C31" s="28">
        <v>0</v>
      </c>
      <c r="D31" s="28">
        <v>8</v>
      </c>
      <c r="E31" s="114"/>
      <c r="F31" s="114"/>
      <c r="G31" s="114"/>
      <c r="H31" s="114"/>
      <c r="I31" s="149">
        <v>-728653</v>
      </c>
      <c r="J31" s="114">
        <f>E31+F31+G31+H31+I31</f>
        <v>-728653</v>
      </c>
      <c r="K31" s="114"/>
      <c r="L31" s="114">
        <f t="shared" si="1"/>
        <v>-728653</v>
      </c>
    </row>
    <row r="32" spans="1:12" ht="18.75" customHeight="1">
      <c r="A32" s="4" t="s">
        <v>26</v>
      </c>
      <c r="B32" s="28">
        <v>9</v>
      </c>
      <c r="C32" s="28">
        <v>0</v>
      </c>
      <c r="D32" s="28">
        <v>9</v>
      </c>
      <c r="E32" s="114"/>
      <c r="F32" s="114"/>
      <c r="G32" s="114"/>
      <c r="H32" s="114"/>
      <c r="I32" s="114"/>
      <c r="J32" s="114">
        <f t="shared" si="0"/>
        <v>0</v>
      </c>
      <c r="K32" s="114"/>
      <c r="L32" s="114">
        <f t="shared" si="1"/>
        <v>0</v>
      </c>
    </row>
    <row r="33" spans="1:12" ht="29.25" customHeight="1">
      <c r="A33" s="4" t="s">
        <v>27</v>
      </c>
      <c r="B33" s="28">
        <v>9</v>
      </c>
      <c r="C33" s="28">
        <v>1</v>
      </c>
      <c r="D33" s="28">
        <v>0</v>
      </c>
      <c r="E33" s="114"/>
      <c r="F33" s="114"/>
      <c r="G33" s="114"/>
      <c r="H33" s="114">
        <v>-222759</v>
      </c>
      <c r="I33" s="114">
        <v>222759</v>
      </c>
      <c r="J33" s="114">
        <f t="shared" si="0"/>
        <v>0</v>
      </c>
      <c r="K33" s="114"/>
      <c r="L33" s="114">
        <f t="shared" si="1"/>
        <v>0</v>
      </c>
    </row>
    <row r="34" spans="1:12" ht="33.75" customHeight="1">
      <c r="A34" s="4" t="s">
        <v>28</v>
      </c>
      <c r="B34" s="28">
        <v>9</v>
      </c>
      <c r="C34" s="28">
        <v>1</v>
      </c>
      <c r="D34" s="28">
        <v>1</v>
      </c>
      <c r="E34" s="114"/>
      <c r="F34" s="114"/>
      <c r="G34" s="114"/>
      <c r="H34" s="114"/>
      <c r="I34" s="114"/>
      <c r="J34" s="114">
        <f t="shared" si="0"/>
        <v>0</v>
      </c>
      <c r="K34" s="114"/>
      <c r="L34" s="114">
        <f t="shared" si="1"/>
        <v>0</v>
      </c>
    </row>
    <row r="35" spans="1:12" ht="32.25" customHeight="1">
      <c r="A35" s="123" t="s">
        <v>670</v>
      </c>
      <c r="B35" s="28">
        <v>9</v>
      </c>
      <c r="C35" s="28">
        <v>1</v>
      </c>
      <c r="D35" s="28">
        <v>2</v>
      </c>
      <c r="E35" s="114">
        <f>E26+E28+E29+E30+E31+E32+E33+E34</f>
        <v>18768600</v>
      </c>
      <c r="F35" s="114">
        <f>F26+F28+F29+F30+F31+F32+F33+F34</f>
        <v>0</v>
      </c>
      <c r="G35" s="114">
        <f>G26+G28+G29+G30+G31+G32+G33+G34</f>
        <v>0</v>
      </c>
      <c r="H35" s="114">
        <f>H26+H28+H29+H30+H31+H32+H33+H34</f>
        <v>0</v>
      </c>
      <c r="I35" s="114">
        <f>I26+I28+I29+I30+I31+I32+I33+I34</f>
        <v>-1003037</v>
      </c>
      <c r="J35" s="114">
        <f t="shared" si="0"/>
        <v>17765563</v>
      </c>
      <c r="K35" s="114"/>
      <c r="L35" s="114">
        <f t="shared" si="1"/>
        <v>17765563</v>
      </c>
    </row>
    <row r="36" spans="1:12" ht="18" customHeight="1">
      <c r="A36" s="4" t="s">
        <v>29</v>
      </c>
      <c r="B36" s="28">
        <v>9</v>
      </c>
      <c r="C36" s="28">
        <v>1</v>
      </c>
      <c r="D36" s="28">
        <v>3</v>
      </c>
      <c r="E36" s="114"/>
      <c r="F36" s="114"/>
      <c r="G36" s="114"/>
      <c r="H36" s="114"/>
      <c r="I36" s="114"/>
      <c r="J36" s="114">
        <f t="shared" si="0"/>
        <v>0</v>
      </c>
      <c r="K36" s="114"/>
      <c r="L36" s="114">
        <f t="shared" si="1"/>
        <v>0</v>
      </c>
    </row>
    <row r="37" spans="1:12" ht="18.75" customHeight="1">
      <c r="A37" s="58" t="s">
        <v>30</v>
      </c>
      <c r="B37" s="28">
        <v>9</v>
      </c>
      <c r="C37" s="28">
        <v>1</v>
      </c>
      <c r="D37" s="28">
        <v>4</v>
      </c>
      <c r="E37" s="114"/>
      <c r="F37" s="114"/>
      <c r="G37" s="114"/>
      <c r="H37" s="114"/>
      <c r="I37" s="114"/>
      <c r="J37" s="114">
        <f t="shared" si="0"/>
        <v>0</v>
      </c>
      <c r="K37" s="114"/>
      <c r="L37" s="114">
        <f t="shared" si="1"/>
        <v>0</v>
      </c>
    </row>
    <row r="38" spans="1:12" ht="13.5">
      <c r="A38" s="123" t="s">
        <v>669</v>
      </c>
      <c r="B38" s="159">
        <v>9</v>
      </c>
      <c r="C38" s="165">
        <v>1</v>
      </c>
      <c r="D38" s="165">
        <v>5</v>
      </c>
      <c r="E38" s="114">
        <f>E35+E36+E37</f>
        <v>18768600</v>
      </c>
      <c r="F38" s="114">
        <f>F35+F36+F37</f>
        <v>0</v>
      </c>
      <c r="G38" s="114">
        <f>G35+G36+G37</f>
        <v>0</v>
      </c>
      <c r="H38" s="114">
        <f>H35+H36+H37</f>
        <v>0</v>
      </c>
      <c r="I38" s="114">
        <f>I35+I36+I37</f>
        <v>-1003037</v>
      </c>
      <c r="J38" s="114">
        <f t="shared" si="0"/>
        <v>17765563</v>
      </c>
      <c r="K38" s="114"/>
      <c r="L38" s="114">
        <f t="shared" si="1"/>
        <v>17765563</v>
      </c>
    </row>
    <row r="39" spans="1:12" ht="13.5">
      <c r="A39" s="123" t="s">
        <v>668</v>
      </c>
      <c r="B39" s="159"/>
      <c r="C39" s="165"/>
      <c r="D39" s="165"/>
      <c r="E39" s="114"/>
      <c r="F39" s="114"/>
      <c r="G39" s="114"/>
      <c r="H39" s="114"/>
      <c r="I39" s="114"/>
      <c r="J39" s="114"/>
      <c r="K39" s="114"/>
      <c r="L39" s="114"/>
    </row>
    <row r="40" spans="1:12" ht="18" customHeight="1">
      <c r="A40" s="4" t="s">
        <v>31</v>
      </c>
      <c r="B40" s="28">
        <v>9</v>
      </c>
      <c r="C40" s="28">
        <v>1</v>
      </c>
      <c r="D40" s="28">
        <v>6</v>
      </c>
      <c r="E40" s="114"/>
      <c r="F40" s="114"/>
      <c r="G40" s="114"/>
      <c r="H40" s="114"/>
      <c r="I40" s="114"/>
      <c r="J40" s="114">
        <f t="shared" si="0"/>
        <v>0</v>
      </c>
      <c r="K40" s="114"/>
      <c r="L40" s="114">
        <f t="shared" si="1"/>
        <v>0</v>
      </c>
    </row>
    <row r="41" spans="1:12" ht="30.75" customHeight="1">
      <c r="A41" s="4" t="s">
        <v>32</v>
      </c>
      <c r="B41" s="28">
        <v>9</v>
      </c>
      <c r="C41" s="28">
        <v>1</v>
      </c>
      <c r="D41" s="28">
        <v>7</v>
      </c>
      <c r="E41" s="114"/>
      <c r="F41" s="114"/>
      <c r="G41" s="114"/>
      <c r="H41" s="114"/>
      <c r="I41" s="114"/>
      <c r="J41" s="114">
        <f t="shared" si="0"/>
        <v>0</v>
      </c>
      <c r="K41" s="114"/>
      <c r="L41" s="114">
        <f t="shared" si="1"/>
        <v>0</v>
      </c>
    </row>
    <row r="42" spans="1:12" ht="31.5" customHeight="1">
      <c r="A42" s="4" t="s">
        <v>33</v>
      </c>
      <c r="B42" s="28">
        <v>9</v>
      </c>
      <c r="C42" s="28">
        <v>1</v>
      </c>
      <c r="D42" s="28">
        <v>8</v>
      </c>
      <c r="E42" s="114"/>
      <c r="F42" s="114"/>
      <c r="G42" s="114"/>
      <c r="H42" s="114"/>
      <c r="I42" s="114"/>
      <c r="J42" s="114">
        <f t="shared" si="0"/>
        <v>0</v>
      </c>
      <c r="K42" s="114"/>
      <c r="L42" s="114">
        <f t="shared" si="1"/>
        <v>0</v>
      </c>
    </row>
    <row r="43" spans="1:12" ht="18" customHeight="1">
      <c r="A43" s="4" t="s">
        <v>34</v>
      </c>
      <c r="B43" s="28">
        <v>9</v>
      </c>
      <c r="C43" s="28">
        <v>1</v>
      </c>
      <c r="D43" s="28">
        <v>9</v>
      </c>
      <c r="E43" s="114"/>
      <c r="F43" s="114"/>
      <c r="G43" s="114"/>
      <c r="H43" s="114"/>
      <c r="I43" s="150">
        <v>179607</v>
      </c>
      <c r="J43" s="114">
        <f t="shared" si="0"/>
        <v>179607</v>
      </c>
      <c r="K43" s="114"/>
      <c r="L43" s="114">
        <f t="shared" si="1"/>
        <v>179607</v>
      </c>
    </row>
    <row r="44" spans="1:12" ht="19.5" customHeight="1">
      <c r="A44" s="4" t="s">
        <v>35</v>
      </c>
      <c r="B44" s="28">
        <v>9</v>
      </c>
      <c r="C44" s="28">
        <v>2</v>
      </c>
      <c r="D44" s="28">
        <v>0</v>
      </c>
      <c r="E44" s="114"/>
      <c r="F44" s="114"/>
      <c r="G44" s="114"/>
      <c r="H44" s="114"/>
      <c r="I44" s="114"/>
      <c r="J44" s="114">
        <f t="shared" si="0"/>
        <v>0</v>
      </c>
      <c r="K44" s="114"/>
      <c r="L44" s="114">
        <f t="shared" si="1"/>
        <v>0</v>
      </c>
    </row>
    <row r="45" spans="1:12" ht="33.75" customHeight="1">
      <c r="A45" s="4" t="s">
        <v>36</v>
      </c>
      <c r="B45" s="28">
        <v>9</v>
      </c>
      <c r="C45" s="28">
        <v>2</v>
      </c>
      <c r="D45" s="28">
        <v>1</v>
      </c>
      <c r="E45" s="114"/>
      <c r="F45" s="114"/>
      <c r="G45" s="114"/>
      <c r="H45" s="114">
        <v>0</v>
      </c>
      <c r="I45" s="114">
        <v>0</v>
      </c>
      <c r="J45" s="114">
        <f t="shared" si="0"/>
        <v>0</v>
      </c>
      <c r="K45" s="114"/>
      <c r="L45" s="114">
        <f t="shared" si="1"/>
        <v>0</v>
      </c>
    </row>
    <row r="46" spans="1:12" ht="33.75" customHeight="1">
      <c r="A46" s="4" t="s">
        <v>37</v>
      </c>
      <c r="B46" s="28">
        <v>9</v>
      </c>
      <c r="C46" s="28">
        <v>2</v>
      </c>
      <c r="D46" s="28">
        <v>2</v>
      </c>
      <c r="E46" s="114"/>
      <c r="F46" s="114"/>
      <c r="G46" s="114"/>
      <c r="H46" s="114"/>
      <c r="I46" s="114"/>
      <c r="J46" s="114">
        <f t="shared" si="0"/>
        <v>0</v>
      </c>
      <c r="K46" s="114"/>
      <c r="L46" s="114">
        <f t="shared" si="1"/>
        <v>0</v>
      </c>
    </row>
    <row r="47" spans="1:12" ht="18.75" customHeight="1">
      <c r="A47" s="128" t="s">
        <v>698</v>
      </c>
      <c r="B47" s="165">
        <v>9</v>
      </c>
      <c r="C47" s="165">
        <v>2</v>
      </c>
      <c r="D47" s="165">
        <v>3</v>
      </c>
      <c r="E47" s="114">
        <f>E38+E40+E41+E42+E43+E44+E45+E46</f>
        <v>18768600</v>
      </c>
      <c r="F47" s="114">
        <f>F38+F40+F41+F42+F43+F44+F45+F46</f>
        <v>0</v>
      </c>
      <c r="G47" s="114">
        <f>G38+G40+G41+G42+G43+G44+G45+G46</f>
        <v>0</v>
      </c>
      <c r="H47" s="114">
        <f>H38+H40+H41+H42+H43+H44+H45+H46</f>
        <v>0</v>
      </c>
      <c r="I47" s="114">
        <f>I38+I40+I41+I42+I43+I44+I45+I46</f>
        <v>-823430</v>
      </c>
      <c r="J47" s="114">
        <f t="shared" si="0"/>
        <v>17945170</v>
      </c>
      <c r="K47" s="114"/>
      <c r="L47" s="114">
        <f t="shared" si="1"/>
        <v>17945170</v>
      </c>
    </row>
    <row r="48" spans="1:12" ht="16.5" customHeight="1">
      <c r="A48" s="4" t="s">
        <v>38</v>
      </c>
      <c r="B48" s="165"/>
      <c r="C48" s="165"/>
      <c r="D48" s="165"/>
      <c r="E48" s="115"/>
      <c r="F48" s="115"/>
      <c r="G48" s="115"/>
      <c r="H48" s="115"/>
      <c r="I48" s="115"/>
      <c r="J48" s="115"/>
      <c r="K48" s="115"/>
      <c r="L48" s="115"/>
    </row>
    <row r="49" spans="1:12">
      <c r="A49" s="41"/>
    </row>
    <row r="50" spans="1:12" s="50" customFormat="1">
      <c r="A50" s="130" t="s">
        <v>706</v>
      </c>
      <c r="B50" s="75" t="s">
        <v>652</v>
      </c>
      <c r="E50" s="65"/>
      <c r="F50" s="65"/>
      <c r="G50" s="65"/>
      <c r="I50" s="50" t="s">
        <v>332</v>
      </c>
    </row>
    <row r="51" spans="1:12" s="50" customFormat="1">
      <c r="A51" s="65"/>
      <c r="B51" s="75" t="s">
        <v>666</v>
      </c>
      <c r="E51" s="65"/>
      <c r="I51" s="50" t="s">
        <v>663</v>
      </c>
      <c r="L51" s="65"/>
    </row>
    <row r="52" spans="1:12" s="50" customFormat="1">
      <c r="A52" s="65"/>
      <c r="B52" s="75" t="s">
        <v>653</v>
      </c>
      <c r="E52" s="65"/>
      <c r="F52" s="65"/>
      <c r="G52" s="65"/>
    </row>
    <row r="53" spans="1:12" s="50" customFormat="1"/>
  </sheetData>
  <mergeCells count="29">
    <mergeCell ref="A10:L10"/>
    <mergeCell ref="A11:L11"/>
    <mergeCell ref="A16:A19"/>
    <mergeCell ref="B16:D21"/>
    <mergeCell ref="E16:J17"/>
    <mergeCell ref="K16:K21"/>
    <mergeCell ref="L16:L19"/>
    <mergeCell ref="E18:J18"/>
    <mergeCell ref="B22:D22"/>
    <mergeCell ref="H19:H21"/>
    <mergeCell ref="I19:I21"/>
    <mergeCell ref="A26:A27"/>
    <mergeCell ref="B26:B27"/>
    <mergeCell ref="C26:C27"/>
    <mergeCell ref="D26:D27"/>
    <mergeCell ref="E19:E21"/>
    <mergeCell ref="G19:G21"/>
    <mergeCell ref="B47:B48"/>
    <mergeCell ref="C47:C48"/>
    <mergeCell ref="D47:D48"/>
    <mergeCell ref="B38:B39"/>
    <mergeCell ref="C38:C39"/>
    <mergeCell ref="D38:D39"/>
    <mergeCell ref="B7:L7"/>
    <mergeCell ref="B6:L6"/>
    <mergeCell ref="K2:L2"/>
    <mergeCell ref="B3:L3"/>
    <mergeCell ref="B4:L4"/>
    <mergeCell ref="B5:L5"/>
  </mergeCells>
  <phoneticPr fontId="0" type="noConversion"/>
  <printOptions horizontalCentered="1"/>
  <pageMargins left="0.39370078740157483" right="0.35433070866141736" top="0.46" bottom="0.43307086614173229" header="0.43307086614173229" footer="0.44"/>
  <pageSetup paperSize="9" scale="7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9"/>
  <sheetViews>
    <sheetView tabSelected="1" zoomScale="94" zoomScaleNormal="94" workbookViewId="0">
      <selection activeCell="A29" sqref="A29"/>
    </sheetView>
  </sheetViews>
  <sheetFormatPr defaultRowHeight="12.75"/>
  <cols>
    <col min="1" max="1" width="45.42578125" style="6" customWidth="1"/>
    <col min="2" max="2" width="67.140625" style="7" customWidth="1"/>
    <col min="3" max="16384" width="9.140625" style="7"/>
  </cols>
  <sheetData>
    <row r="1" spans="1:6" ht="13.5">
      <c r="A1" s="21" t="s">
        <v>0</v>
      </c>
      <c r="B1" s="1" t="s">
        <v>128</v>
      </c>
      <c r="D1" s="8"/>
      <c r="E1" s="8"/>
      <c r="F1" s="8"/>
    </row>
    <row r="2" spans="1:6" ht="13.5">
      <c r="A2" s="280" t="s">
        <v>40</v>
      </c>
      <c r="B2" s="1" t="s">
        <v>39</v>
      </c>
      <c r="D2" s="8"/>
      <c r="E2" s="8"/>
      <c r="F2" s="8"/>
    </row>
    <row r="3" spans="1:6" ht="34.5" customHeight="1">
      <c r="A3" s="281"/>
      <c r="B3" s="1"/>
      <c r="C3" s="9"/>
      <c r="D3" s="9"/>
      <c r="E3" s="9"/>
      <c r="F3" s="9"/>
    </row>
    <row r="4" spans="1:6" ht="38.25" customHeight="1">
      <c r="A4" s="47" t="s">
        <v>163</v>
      </c>
      <c r="B4" s="47" t="s">
        <v>164</v>
      </c>
      <c r="C4" s="9"/>
      <c r="D4" s="9"/>
      <c r="E4" s="9"/>
      <c r="F4" s="9"/>
    </row>
    <row r="5" spans="1:6">
      <c r="A5" s="107"/>
      <c r="B5" s="126"/>
    </row>
    <row r="6" spans="1:6">
      <c r="A6" s="151" t="s">
        <v>699</v>
      </c>
      <c r="B6" s="107" t="s">
        <v>700</v>
      </c>
    </row>
    <row r="7" spans="1:6">
      <c r="A7" s="107"/>
      <c r="B7" s="107"/>
    </row>
    <row r="8" spans="1:6">
      <c r="A8" s="152"/>
      <c r="B8" s="107"/>
    </row>
    <row r="9" spans="1:6">
      <c r="A9" s="107" t="s">
        <v>701</v>
      </c>
      <c r="B9" s="107" t="s">
        <v>702</v>
      </c>
    </row>
    <row r="10" spans="1:6">
      <c r="A10" s="107"/>
      <c r="B10" s="107"/>
    </row>
    <row r="11" spans="1:6">
      <c r="A11" s="107"/>
      <c r="B11" s="107"/>
    </row>
    <row r="12" spans="1:6" ht="14.25" customHeight="1">
      <c r="A12" s="151" t="s">
        <v>703</v>
      </c>
      <c r="B12" s="107" t="s">
        <v>704</v>
      </c>
    </row>
    <row r="13" spans="1:6">
      <c r="A13" s="107"/>
      <c r="B13" s="107" t="s">
        <v>705</v>
      </c>
    </row>
    <row r="14" spans="1:6">
      <c r="A14" s="107"/>
      <c r="B14" s="107"/>
    </row>
    <row r="15" spans="1:6">
      <c r="A15" s="107"/>
      <c r="B15" s="107"/>
    </row>
    <row r="16" spans="1:6">
      <c r="A16" s="107"/>
      <c r="B16" s="126"/>
    </row>
    <row r="17" spans="1:2">
      <c r="A17" s="107"/>
      <c r="B17" s="126"/>
    </row>
    <row r="18" spans="1:2">
      <c r="A18" s="107"/>
      <c r="B18" s="126"/>
    </row>
    <row r="20" spans="1:2">
      <c r="B20" s="7" t="s">
        <v>656</v>
      </c>
    </row>
    <row r="21" spans="1:2" s="60" customFormat="1">
      <c r="A21" s="129" t="s">
        <v>706</v>
      </c>
      <c r="B21" s="75" t="s">
        <v>652</v>
      </c>
    </row>
    <row r="22" spans="1:2" s="60" customFormat="1">
      <c r="A22" s="59"/>
      <c r="B22" s="75" t="s">
        <v>666</v>
      </c>
    </row>
    <row r="23" spans="1:2" s="60" customFormat="1">
      <c r="A23" s="59"/>
      <c r="B23" s="75" t="s">
        <v>653</v>
      </c>
    </row>
    <row r="24" spans="1:2" s="60" customFormat="1">
      <c r="A24" s="59"/>
      <c r="B24" s="75"/>
    </row>
    <row r="25" spans="1:2" s="60" customFormat="1">
      <c r="A25" s="59"/>
      <c r="B25" s="75"/>
    </row>
    <row r="26" spans="1:2" s="60" customFormat="1">
      <c r="A26" s="59"/>
      <c r="B26" s="75"/>
    </row>
    <row r="27" spans="1:2" s="60" customFormat="1">
      <c r="A27" s="59"/>
      <c r="B27" s="60" t="s">
        <v>332</v>
      </c>
    </row>
    <row r="28" spans="1:2" s="60" customFormat="1">
      <c r="A28" s="59"/>
      <c r="B28" s="60" t="s">
        <v>663</v>
      </c>
    </row>
    <row r="29" spans="1:2" s="60" customFormat="1">
      <c r="A29" s="59"/>
    </row>
  </sheetData>
  <mergeCells count="1">
    <mergeCell ref="A2:A3"/>
  </mergeCells>
  <phoneticPr fontId="0" type="noConversion"/>
  <printOptions horizontalCentered="1"/>
  <pageMargins left="0.27559055118110237" right="0.35433070866141736" top="0.70866141732283472" bottom="0.43307086614173229" header="0.43307086614173229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OP</vt:lpstr>
      <vt:lpstr>BU</vt:lpstr>
      <vt:lpstr>BS</vt:lpstr>
      <vt:lpstr>GT ind</vt:lpstr>
      <vt:lpstr>GT dir</vt:lpstr>
      <vt:lpstr>PK</vt:lpstr>
      <vt:lpstr>ZB</vt:lpstr>
      <vt:lpstr>'GT ind'!Print_Area</vt:lpstr>
    </vt:vector>
  </TitlesOfParts>
  <Company>Komisija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ostalih dioničkih društava</dc:title>
  <dc:creator>0_Nedim Ahmetagic</dc:creator>
  <cp:lastModifiedBy>0_Sabahudin Balic</cp:lastModifiedBy>
  <cp:lastPrinted>2018-04-20T12:10:16Z</cp:lastPrinted>
  <dcterms:created xsi:type="dcterms:W3CDTF">1998-02-10T09:25:46Z</dcterms:created>
  <dcterms:modified xsi:type="dcterms:W3CDTF">2018-04-20T12:19:07Z</dcterms:modified>
</cp:coreProperties>
</file>